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1600" windowHeight="13695" tabRatio="773"/>
  </bookViews>
  <sheets>
    <sheet name="Rekapitulace stavby" sheetId="1" r:id="rId1"/>
    <sheet name="VON - Vedlejší a ostatní ..." sheetId="2" r:id="rId2"/>
    <sheet name="D.1 - Stavebně technické ..." sheetId="3" r:id="rId3"/>
  </sheets>
  <definedNames>
    <definedName name="_xlnm._FilterDatabase" localSheetId="2" hidden="1">'D.1 - Stavebně technické ...'!$C$92:$K$330</definedName>
    <definedName name="_xlnm._FilterDatabase" localSheetId="1" hidden="1">'VON - Vedlejší a ostatní ...'!$C$82:$K$108</definedName>
    <definedName name="_xlnm.Print_Titles" localSheetId="2">'D.1 - Stavebně technické ...'!$92:$92</definedName>
    <definedName name="_xlnm.Print_Titles" localSheetId="0">'Rekapitulace stavby'!$49:$49</definedName>
    <definedName name="_xlnm.Print_Titles" localSheetId="1">'VON - Vedlejší a ostatní ...'!$82:$82</definedName>
    <definedName name="_xlnm.Print_Area" localSheetId="2">'D.1 - Stavebně technické ...'!$C$4:$J$36,'D.1 - Stavebně technické ...'!$C$42:$J$74,'D.1 - Stavebně technické ...'!$C$80:$K$330</definedName>
    <definedName name="_xlnm.Print_Area" localSheetId="0">'Rekapitulace stavby'!$D$4:$AO$33,'Rekapitulace stavby'!$C$39:$AQ$55</definedName>
    <definedName name="_xlnm.Print_Area" localSheetId="1">'VON - Vedlejší a ostatní ...'!$C$4:$J$36,'VON - Vedlejší a ostatní ...'!$C$42:$J$64,'VON - Vedlejší a ostatní ...'!$C$70:$K$108</definedName>
  </definedNames>
  <calcPr calcId="125725"/>
</workbook>
</file>

<file path=xl/calcChain.xml><?xml version="1.0" encoding="utf-8"?>
<calcChain xmlns="http://schemas.openxmlformats.org/spreadsheetml/2006/main">
  <c r="J368" i="3"/>
  <c r="J367" s="1"/>
  <c r="J366" s="1"/>
  <c r="J365" s="1"/>
  <c r="J370"/>
  <c r="J369"/>
  <c r="J361"/>
  <c r="J360" s="1"/>
  <c r="J76" l="1"/>
  <c r="J364" l="1"/>
  <c r="J363" s="1"/>
  <c r="J359" s="1"/>
  <c r="J358" s="1"/>
  <c r="J357"/>
  <c r="J356"/>
  <c r="J355"/>
  <c r="J354"/>
  <c r="J353" s="1"/>
  <c r="J349" l="1"/>
  <c r="J348" s="1"/>
  <c r="J352"/>
  <c r="J351" s="1"/>
  <c r="J350" s="1"/>
  <c r="J347"/>
  <c r="J346"/>
  <c r="J171"/>
  <c r="J170"/>
  <c r="J118"/>
  <c r="J192"/>
  <c r="J191"/>
  <c r="J267"/>
  <c r="J266"/>
  <c r="J243"/>
  <c r="J242"/>
  <c r="J75" l="1"/>
  <c r="J345"/>
  <c r="J344" s="1"/>
  <c r="J169"/>
  <c r="J168" s="1"/>
  <c r="J238"/>
  <c r="J237" s="1"/>
  <c r="J183"/>
  <c r="J184"/>
  <c r="J289"/>
  <c r="J157"/>
  <c r="J140"/>
  <c r="J123"/>
  <c r="J273"/>
  <c r="J272"/>
  <c r="J271"/>
  <c r="J248"/>
  <c r="J247"/>
  <c r="J249"/>
  <c r="J200"/>
  <c r="J199" s="1"/>
  <c r="J196"/>
  <c r="J195" s="1"/>
  <c r="J194"/>
  <c r="J193"/>
  <c r="J211"/>
  <c r="J210" s="1"/>
  <c r="J207"/>
  <c r="J206" s="1"/>
  <c r="J205"/>
  <c r="J204"/>
  <c r="J222"/>
  <c r="J221" s="1"/>
  <c r="J218"/>
  <c r="J217" s="1"/>
  <c r="J216"/>
  <c r="J215"/>
  <c r="J233"/>
  <c r="J232" s="1"/>
  <c r="J229"/>
  <c r="J228" s="1"/>
  <c r="J227"/>
  <c r="J226"/>
  <c r="J342"/>
  <c r="J341" s="1"/>
  <c r="J340"/>
  <c r="J339"/>
  <c r="J338"/>
  <c r="J335"/>
  <c r="J333"/>
  <c r="J332"/>
  <c r="J326"/>
  <c r="J325"/>
  <c r="J324" s="1"/>
  <c r="J323"/>
  <c r="J319"/>
  <c r="J318" s="1"/>
  <c r="J313"/>
  <c r="J312"/>
  <c r="J311"/>
  <c r="J310"/>
  <c r="J309"/>
  <c r="J304"/>
  <c r="J303"/>
  <c r="J302"/>
  <c r="J337" l="1"/>
  <c r="J336" s="1"/>
  <c r="J343"/>
  <c r="J190"/>
  <c r="J189" s="1"/>
  <c r="J182"/>
  <c r="J301"/>
  <c r="J225"/>
  <c r="J224" s="1"/>
  <c r="J214"/>
  <c r="J213" s="1"/>
  <c r="J203"/>
  <c r="J202" s="1"/>
  <c r="J308"/>
  <c r="J334"/>
  <c r="J331"/>
  <c r="J74" l="1"/>
  <c r="J330"/>
  <c r="J329" s="1"/>
  <c r="J73" s="1"/>
  <c r="J300"/>
  <c r="J299"/>
  <c r="J297"/>
  <c r="J296"/>
  <c r="J328"/>
  <c r="J322"/>
  <c r="J321"/>
  <c r="J320" s="1"/>
  <c r="J317"/>
  <c r="J316"/>
  <c r="J307"/>
  <c r="J306" s="1"/>
  <c r="J294"/>
  <c r="J293"/>
  <c r="J288"/>
  <c r="BE273" s="1"/>
  <c r="J284"/>
  <c r="J283" s="1"/>
  <c r="BE270" s="1"/>
  <c r="J282"/>
  <c r="J281"/>
  <c r="BE268" s="1"/>
  <c r="J279"/>
  <c r="J278"/>
  <c r="J275"/>
  <c r="J274" s="1"/>
  <c r="J270"/>
  <c r="BE259" s="1"/>
  <c r="J269"/>
  <c r="J268"/>
  <c r="J251"/>
  <c r="J262"/>
  <c r="J261" s="1"/>
  <c r="J260"/>
  <c r="J259" s="1"/>
  <c r="J258"/>
  <c r="J257"/>
  <c r="J255"/>
  <c r="BE247" s="1"/>
  <c r="J254"/>
  <c r="J250"/>
  <c r="J246"/>
  <c r="J245"/>
  <c r="J244"/>
  <c r="J236"/>
  <c r="J231"/>
  <c r="J230" s="1"/>
  <c r="J223" s="1"/>
  <c r="J67" s="1"/>
  <c r="J220"/>
  <c r="J209"/>
  <c r="J208" s="1"/>
  <c r="J201" s="1"/>
  <c r="J65" s="1"/>
  <c r="J198"/>
  <c r="J197" s="1"/>
  <c r="J188" s="1"/>
  <c r="J64" s="1"/>
  <c r="J187"/>
  <c r="BE172" s="1"/>
  <c r="J179"/>
  <c r="BE166" s="1"/>
  <c r="J181"/>
  <c r="BE169" s="1"/>
  <c r="J180"/>
  <c r="BE168" s="1"/>
  <c r="J177"/>
  <c r="J176"/>
  <c r="J175"/>
  <c r="J174"/>
  <c r="J166"/>
  <c r="J165" s="1"/>
  <c r="J164"/>
  <c r="BE155" s="1"/>
  <c r="J163"/>
  <c r="BE154" s="1"/>
  <c r="J160"/>
  <c r="J159" s="1"/>
  <c r="J158"/>
  <c r="J156"/>
  <c r="BE147" s="1"/>
  <c r="J155"/>
  <c r="J154"/>
  <c r="J153"/>
  <c r="J149"/>
  <c r="J148" s="1"/>
  <c r="J147"/>
  <c r="BE139" s="1"/>
  <c r="J146"/>
  <c r="J143"/>
  <c r="J142" s="1"/>
  <c r="J141"/>
  <c r="BE133" s="1"/>
  <c r="J139"/>
  <c r="J138"/>
  <c r="J137"/>
  <c r="J136"/>
  <c r="BE129" s="1"/>
  <c r="J132"/>
  <c r="J131" s="1"/>
  <c r="J124"/>
  <c r="J122"/>
  <c r="J121"/>
  <c r="J130"/>
  <c r="J129"/>
  <c r="J126"/>
  <c r="J120"/>
  <c r="BE114" s="1"/>
  <c r="J119"/>
  <c r="J114"/>
  <c r="J113" s="1"/>
  <c r="J112" s="1"/>
  <c r="J58" s="1"/>
  <c r="J111"/>
  <c r="J110" s="1"/>
  <c r="J108"/>
  <c r="BE103" s="1"/>
  <c r="J107"/>
  <c r="J105"/>
  <c r="J104"/>
  <c r="J101"/>
  <c r="J100" s="1"/>
  <c r="J99"/>
  <c r="J98"/>
  <c r="J97"/>
  <c r="E83"/>
  <c r="P218"/>
  <c r="R218"/>
  <c r="T218"/>
  <c r="BF218"/>
  <c r="BG218"/>
  <c r="BH218"/>
  <c r="BI218"/>
  <c r="BK218"/>
  <c r="P227"/>
  <c r="R227"/>
  <c r="T227"/>
  <c r="BF227"/>
  <c r="BG227"/>
  <c r="BH227"/>
  <c r="BI227"/>
  <c r="BK227"/>
  <c r="P228"/>
  <c r="R228"/>
  <c r="T228"/>
  <c r="BF228"/>
  <c r="BG228"/>
  <c r="BH228"/>
  <c r="BI228"/>
  <c r="BK228"/>
  <c r="P237"/>
  <c r="R237"/>
  <c r="T237"/>
  <c r="BE237"/>
  <c r="BF237"/>
  <c r="BG237"/>
  <c r="BH237"/>
  <c r="BI237"/>
  <c r="BK237"/>
  <c r="AY54" i="1"/>
  <c r="AX54"/>
  <c r="BD54"/>
  <c r="BC54"/>
  <c r="BB54"/>
  <c r="AW54"/>
  <c r="AU54"/>
  <c r="AY53"/>
  <c r="AX53"/>
  <c r="BI321" i="3"/>
  <c r="BH321"/>
  <c r="BG321"/>
  <c r="BF321"/>
  <c r="T321"/>
  <c r="T320" s="1"/>
  <c r="T319" s="1"/>
  <c r="R321"/>
  <c r="R320" s="1"/>
  <c r="R319" s="1"/>
  <c r="P321"/>
  <c r="P320" s="1"/>
  <c r="P319" s="1"/>
  <c r="BK321"/>
  <c r="BK320" s="1"/>
  <c r="BE321"/>
  <c r="BI312"/>
  <c r="BH312"/>
  <c r="BG312"/>
  <c r="BF312"/>
  <c r="T312"/>
  <c r="R312"/>
  <c r="P312"/>
  <c r="BK312"/>
  <c r="BE312"/>
  <c r="BI309"/>
  <c r="BH309"/>
  <c r="BG309"/>
  <c r="BF309"/>
  <c r="T309"/>
  <c r="R309"/>
  <c r="P309"/>
  <c r="BK309"/>
  <c r="BE309"/>
  <c r="BI306"/>
  <c r="BH306"/>
  <c r="BG306"/>
  <c r="BF306"/>
  <c r="T306"/>
  <c r="R306"/>
  <c r="P306"/>
  <c r="BK306"/>
  <c r="BI304"/>
  <c r="BH304"/>
  <c r="BG304"/>
  <c r="BF304"/>
  <c r="T304"/>
  <c r="T303" s="1"/>
  <c r="R304"/>
  <c r="R303" s="1"/>
  <c r="P304"/>
  <c r="P303" s="1"/>
  <c r="BK304"/>
  <c r="BK303" s="1"/>
  <c r="BE304"/>
  <c r="BI302"/>
  <c r="BH302"/>
  <c r="BG302"/>
  <c r="BF302"/>
  <c r="T302"/>
  <c r="R302"/>
  <c r="P302"/>
  <c r="BK302"/>
  <c r="BI295"/>
  <c r="BH295"/>
  <c r="BG295"/>
  <c r="BF295"/>
  <c r="T295"/>
  <c r="R295"/>
  <c r="P295"/>
  <c r="BK295"/>
  <c r="BI290"/>
  <c r="BH290"/>
  <c r="BG290"/>
  <c r="BF290"/>
  <c r="T290"/>
  <c r="R290"/>
  <c r="P290"/>
  <c r="BK290"/>
  <c r="BI276"/>
  <c r="BH276"/>
  <c r="BG276"/>
  <c r="BF276"/>
  <c r="T276"/>
  <c r="R276"/>
  <c r="P276"/>
  <c r="BK276"/>
  <c r="BI275"/>
  <c r="BH275"/>
  <c r="BG275"/>
  <c r="BF275"/>
  <c r="T275"/>
  <c r="R275"/>
  <c r="P275"/>
  <c r="BK275"/>
  <c r="BI273"/>
  <c r="BH273"/>
  <c r="BG273"/>
  <c r="BF273"/>
  <c r="T273"/>
  <c r="R273"/>
  <c r="P273"/>
  <c r="BK273"/>
  <c r="BI272"/>
  <c r="BH272"/>
  <c r="BG272"/>
  <c r="BF272"/>
  <c r="T272"/>
  <c r="R272"/>
  <c r="P272"/>
  <c r="BK272"/>
  <c r="BI270"/>
  <c r="BH270"/>
  <c r="BG270"/>
  <c r="BF270"/>
  <c r="T270"/>
  <c r="R270"/>
  <c r="P270"/>
  <c r="BK270"/>
  <c r="BI269"/>
  <c r="BH269"/>
  <c r="BG269"/>
  <c r="BF269"/>
  <c r="T269"/>
  <c r="R269"/>
  <c r="P269"/>
  <c r="BK269"/>
  <c r="BE269"/>
  <c r="BI268"/>
  <c r="BH268"/>
  <c r="BG268"/>
  <c r="BF268"/>
  <c r="T268"/>
  <c r="R268"/>
  <c r="P268"/>
  <c r="BK268"/>
  <c r="BI266"/>
  <c r="BH266"/>
  <c r="BG266"/>
  <c r="BF266"/>
  <c r="T266"/>
  <c r="R266"/>
  <c r="P266"/>
  <c r="BK266"/>
  <c r="BE266"/>
  <c r="BI264"/>
  <c r="BH264"/>
  <c r="BG264"/>
  <c r="BF264"/>
  <c r="T264"/>
  <c r="R264"/>
  <c r="P264"/>
  <c r="BK264"/>
  <c r="BI261"/>
  <c r="BH261"/>
  <c r="BG261"/>
  <c r="BF261"/>
  <c r="T261"/>
  <c r="R261"/>
  <c r="P261"/>
  <c r="BK261"/>
  <c r="BE261"/>
  <c r="BI259"/>
  <c r="BH259"/>
  <c r="BG259"/>
  <c r="BF259"/>
  <c r="T259"/>
  <c r="R259"/>
  <c r="P259"/>
  <c r="BK259"/>
  <c r="BI256"/>
  <c r="BH256"/>
  <c r="BG256"/>
  <c r="BF256"/>
  <c r="T256"/>
  <c r="R256"/>
  <c r="P256"/>
  <c r="BK256"/>
  <c r="BI251"/>
  <c r="BH251"/>
  <c r="BG251"/>
  <c r="BF251"/>
  <c r="T251"/>
  <c r="R251"/>
  <c r="P251"/>
  <c r="BK251"/>
  <c r="BE251"/>
  <c r="BI249"/>
  <c r="BH249"/>
  <c r="BG249"/>
  <c r="BF249"/>
  <c r="T249"/>
  <c r="R249"/>
  <c r="P249"/>
  <c r="BK249"/>
  <c r="BE249"/>
  <c r="BI247"/>
  <c r="BH247"/>
  <c r="BG247"/>
  <c r="BF247"/>
  <c r="T247"/>
  <c r="R247"/>
  <c r="P247"/>
  <c r="BK247"/>
  <c r="BI245"/>
  <c r="BH245"/>
  <c r="BG245"/>
  <c r="BF245"/>
  <c r="T245"/>
  <c r="R245"/>
  <c r="P245"/>
  <c r="BK245"/>
  <c r="BI242"/>
  <c r="BH242"/>
  <c r="BG242"/>
  <c r="BF242"/>
  <c r="T242"/>
  <c r="R242"/>
  <c r="P242"/>
  <c r="BK242"/>
  <c r="BE242"/>
  <c r="BI239"/>
  <c r="BH239"/>
  <c r="BG239"/>
  <c r="BF239"/>
  <c r="T239"/>
  <c r="R239"/>
  <c r="P239"/>
  <c r="BK239"/>
  <c r="BE239"/>
  <c r="BI210"/>
  <c r="BH210"/>
  <c r="BG210"/>
  <c r="BF210"/>
  <c r="T210"/>
  <c r="R210"/>
  <c r="P210"/>
  <c r="BK210"/>
  <c r="BI192"/>
  <c r="BH192"/>
  <c r="BG192"/>
  <c r="BF192"/>
  <c r="T192"/>
  <c r="R192"/>
  <c r="P192"/>
  <c r="BI179"/>
  <c r="BH179"/>
  <c r="BG179"/>
  <c r="BF179"/>
  <c r="T179"/>
  <c r="R179"/>
  <c r="P179"/>
  <c r="BK179"/>
  <c r="BI177"/>
  <c r="BH177"/>
  <c r="BG177"/>
  <c r="BF177"/>
  <c r="T177"/>
  <c r="R177"/>
  <c r="P177"/>
  <c r="BI175"/>
  <c r="BH175"/>
  <c r="BG175"/>
  <c r="BF175"/>
  <c r="T175"/>
  <c r="R175"/>
  <c r="P175"/>
  <c r="BK175"/>
  <c r="BI173"/>
  <c r="BH173"/>
  <c r="BG173"/>
  <c r="BF173"/>
  <c r="T173"/>
  <c r="R173"/>
  <c r="P173"/>
  <c r="BK173"/>
  <c r="BE173"/>
  <c r="BI172"/>
  <c r="BH172"/>
  <c r="BG172"/>
  <c r="BF172"/>
  <c r="T172"/>
  <c r="R172"/>
  <c r="P172"/>
  <c r="BK172"/>
  <c r="BI171"/>
  <c r="BH171"/>
  <c r="BG171"/>
  <c r="BF171"/>
  <c r="T171"/>
  <c r="R171"/>
  <c r="P171"/>
  <c r="BK171"/>
  <c r="BI170"/>
  <c r="BH170"/>
  <c r="BG170"/>
  <c r="BF170"/>
  <c r="T170"/>
  <c r="R170"/>
  <c r="P170"/>
  <c r="BK170"/>
  <c r="BI169"/>
  <c r="BH169"/>
  <c r="BG169"/>
  <c r="BF169"/>
  <c r="T169"/>
  <c r="R169"/>
  <c r="P169"/>
  <c r="BK169"/>
  <c r="BI168"/>
  <c r="BH168"/>
  <c r="BG168"/>
  <c r="BF168"/>
  <c r="T168"/>
  <c r="R168"/>
  <c r="P168"/>
  <c r="BK168"/>
  <c r="BI167"/>
  <c r="BH167"/>
  <c r="BG167"/>
  <c r="BF167"/>
  <c r="T167"/>
  <c r="R167"/>
  <c r="P167"/>
  <c r="BK167"/>
  <c r="BE167"/>
  <c r="BI166"/>
  <c r="BH166"/>
  <c r="BG166"/>
  <c r="BF166"/>
  <c r="T166"/>
  <c r="R166"/>
  <c r="P166"/>
  <c r="BK166"/>
  <c r="BI164"/>
  <c r="BH164"/>
  <c r="BG164"/>
  <c r="BF164"/>
  <c r="T164"/>
  <c r="R164"/>
  <c r="P164"/>
  <c r="BK164"/>
  <c r="BE164"/>
  <c r="BI162"/>
  <c r="BH162"/>
  <c r="BG162"/>
  <c r="BF162"/>
  <c r="T162"/>
  <c r="R162"/>
  <c r="P162"/>
  <c r="BK162"/>
  <c r="BE162"/>
  <c r="BI160"/>
  <c r="BH160"/>
  <c r="BG160"/>
  <c r="BF160"/>
  <c r="T160"/>
  <c r="R160"/>
  <c r="P160"/>
  <c r="BK160"/>
  <c r="BI157"/>
  <c r="BH157"/>
  <c r="BG157"/>
  <c r="BF157"/>
  <c r="T157"/>
  <c r="R157"/>
  <c r="P157"/>
  <c r="BK157"/>
  <c r="BE157"/>
  <c r="BI155"/>
  <c r="BH155"/>
  <c r="BG155"/>
  <c r="BF155"/>
  <c r="T155"/>
  <c r="R155"/>
  <c r="P155"/>
  <c r="BK155"/>
  <c r="BI154"/>
  <c r="BH154"/>
  <c r="BG154"/>
  <c r="BF154"/>
  <c r="T154"/>
  <c r="R154"/>
  <c r="P154"/>
  <c r="BK154"/>
  <c r="BI153"/>
  <c r="BH153"/>
  <c r="BG153"/>
  <c r="BF153"/>
  <c r="T153"/>
  <c r="R153"/>
  <c r="P153"/>
  <c r="BK153"/>
  <c r="BI151"/>
  <c r="BH151"/>
  <c r="BG151"/>
  <c r="BF151"/>
  <c r="T151"/>
  <c r="R151"/>
  <c r="P151"/>
  <c r="BK151"/>
  <c r="BI149"/>
  <c r="BH149"/>
  <c r="BG149"/>
  <c r="BF149"/>
  <c r="T149"/>
  <c r="R149"/>
  <c r="P149"/>
  <c r="BK149"/>
  <c r="BE149"/>
  <c r="BI147"/>
  <c r="BH147"/>
  <c r="BG147"/>
  <c r="BF147"/>
  <c r="T147"/>
  <c r="R147"/>
  <c r="P147"/>
  <c r="BK147"/>
  <c r="BI145"/>
  <c r="BH145"/>
  <c r="BG145"/>
  <c r="BF145"/>
  <c r="T145"/>
  <c r="R145"/>
  <c r="P145"/>
  <c r="BK145"/>
  <c r="BI143"/>
  <c r="BH143"/>
  <c r="BG143"/>
  <c r="BF143"/>
  <c r="T143"/>
  <c r="R143"/>
  <c r="P143"/>
  <c r="BK143"/>
  <c r="BI141"/>
  <c r="BH141"/>
  <c r="BG141"/>
  <c r="BF141"/>
  <c r="T141"/>
  <c r="R141"/>
  <c r="P141"/>
  <c r="BK141"/>
  <c r="BI139"/>
  <c r="BH139"/>
  <c r="BG139"/>
  <c r="BF139"/>
  <c r="T139"/>
  <c r="R139"/>
  <c r="P139"/>
  <c r="BK139"/>
  <c r="BI138"/>
  <c r="BH138"/>
  <c r="BG138"/>
  <c r="BF138"/>
  <c r="T138"/>
  <c r="R138"/>
  <c r="P138"/>
  <c r="BK138"/>
  <c r="BI135"/>
  <c r="BH135"/>
  <c r="BG135"/>
  <c r="BF135"/>
  <c r="T135"/>
  <c r="R135"/>
  <c r="P135"/>
  <c r="BK135"/>
  <c r="BE135"/>
  <c r="BI133"/>
  <c r="BH133"/>
  <c r="BG133"/>
  <c r="BF133"/>
  <c r="T133"/>
  <c r="R133"/>
  <c r="P133"/>
  <c r="BK133"/>
  <c r="BI131"/>
  <c r="BH131"/>
  <c r="BG131"/>
  <c r="BF131"/>
  <c r="T131"/>
  <c r="R131"/>
  <c r="P131"/>
  <c r="BK131"/>
  <c r="BE131"/>
  <c r="BI130"/>
  <c r="BH130"/>
  <c r="BG130"/>
  <c r="BF130"/>
  <c r="T130"/>
  <c r="R130"/>
  <c r="P130"/>
  <c r="BK130"/>
  <c r="BE130"/>
  <c r="BI129"/>
  <c r="BH129"/>
  <c r="BG129"/>
  <c r="BF129"/>
  <c r="T129"/>
  <c r="R129"/>
  <c r="P129"/>
  <c r="BK129"/>
  <c r="BI125"/>
  <c r="BH125"/>
  <c r="BG125"/>
  <c r="BF125"/>
  <c r="T125"/>
  <c r="R125"/>
  <c r="P125"/>
  <c r="BK125"/>
  <c r="BI119"/>
  <c r="BH119"/>
  <c r="BG119"/>
  <c r="BF119"/>
  <c r="T119"/>
  <c r="R119"/>
  <c r="P119"/>
  <c r="BK119"/>
  <c r="BE119"/>
  <c r="BI118"/>
  <c r="BH118"/>
  <c r="BG118"/>
  <c r="BF118"/>
  <c r="T118"/>
  <c r="R118"/>
  <c r="P118"/>
  <c r="BK118"/>
  <c r="BI116"/>
  <c r="BH116"/>
  <c r="BG116"/>
  <c r="BF116"/>
  <c r="T116"/>
  <c r="R116"/>
  <c r="P116"/>
  <c r="BK116"/>
  <c r="BE116"/>
  <c r="BI115"/>
  <c r="BH115"/>
  <c r="BG115"/>
  <c r="BF115"/>
  <c r="T115"/>
  <c r="R115"/>
  <c r="P115"/>
  <c r="BK115"/>
  <c r="BI114"/>
  <c r="BH114"/>
  <c r="BG114"/>
  <c r="BF114"/>
  <c r="T114"/>
  <c r="R114"/>
  <c r="P114"/>
  <c r="BK114"/>
  <c r="BI112"/>
  <c r="BH112"/>
  <c r="BG112"/>
  <c r="BF112"/>
  <c r="T112"/>
  <c r="R112"/>
  <c r="P112"/>
  <c r="BK112"/>
  <c r="BI106"/>
  <c r="BH106"/>
  <c r="BG106"/>
  <c r="BF106"/>
  <c r="T106"/>
  <c r="R106"/>
  <c r="P106"/>
  <c r="BK106"/>
  <c r="BE106"/>
  <c r="BI103"/>
  <c r="BH103"/>
  <c r="BG103"/>
  <c r="BF103"/>
  <c r="T103"/>
  <c r="R103"/>
  <c r="P103"/>
  <c r="BK103"/>
  <c r="BI100"/>
  <c r="BH100"/>
  <c r="BG100"/>
  <c r="BF100"/>
  <c r="T100"/>
  <c r="R100"/>
  <c r="P100"/>
  <c r="BK100"/>
  <c r="BE100"/>
  <c r="BI97"/>
  <c r="BH97"/>
  <c r="BG97"/>
  <c r="BF97"/>
  <c r="T97"/>
  <c r="R97"/>
  <c r="P97"/>
  <c r="BK97"/>
  <c r="F90"/>
  <c r="J89"/>
  <c r="F89"/>
  <c r="F87"/>
  <c r="E85"/>
  <c r="F52"/>
  <c r="J51"/>
  <c r="F51"/>
  <c r="F49"/>
  <c r="J87"/>
  <c r="AY52" i="1"/>
  <c r="AX52"/>
  <c r="BI107" i="2"/>
  <c r="BH107"/>
  <c r="BG107"/>
  <c r="BF107"/>
  <c r="T107"/>
  <c r="T106" s="1"/>
  <c r="R107"/>
  <c r="R106" s="1"/>
  <c r="P107"/>
  <c r="P106" s="1"/>
  <c r="BK107"/>
  <c r="BK106" s="1"/>
  <c r="J106" s="1"/>
  <c r="J63" s="1"/>
  <c r="J107"/>
  <c r="BE107" s="1"/>
  <c r="BI104"/>
  <c r="BH104"/>
  <c r="BG104"/>
  <c r="BF104"/>
  <c r="T104"/>
  <c r="T103" s="1"/>
  <c r="R104"/>
  <c r="R103" s="1"/>
  <c r="P104"/>
  <c r="P103" s="1"/>
  <c r="BK104"/>
  <c r="BK103" s="1"/>
  <c r="J103" s="1"/>
  <c r="J62" s="1"/>
  <c r="J104"/>
  <c r="BE104" s="1"/>
  <c r="BI101"/>
  <c r="BH101"/>
  <c r="BG101"/>
  <c r="BF101"/>
  <c r="T101"/>
  <c r="R101"/>
  <c r="P101"/>
  <c r="BK101"/>
  <c r="J101"/>
  <c r="BE101" s="1"/>
  <c r="BI99"/>
  <c r="BH99"/>
  <c r="BG99"/>
  <c r="BF99"/>
  <c r="T99"/>
  <c r="R99"/>
  <c r="P99"/>
  <c r="BK99"/>
  <c r="J99"/>
  <c r="BE99" s="1"/>
  <c r="BI97"/>
  <c r="BH97"/>
  <c r="BG97"/>
  <c r="BF97"/>
  <c r="T97"/>
  <c r="T96" s="1"/>
  <c r="R97"/>
  <c r="P97"/>
  <c r="BK97"/>
  <c r="J97"/>
  <c r="BE97" s="1"/>
  <c r="BI94"/>
  <c r="BH94"/>
  <c r="BG94"/>
  <c r="BF94"/>
  <c r="T94"/>
  <c r="R94"/>
  <c r="P94"/>
  <c r="BK94"/>
  <c r="J94"/>
  <c r="BE94" s="1"/>
  <c r="BI92"/>
  <c r="BH92"/>
  <c r="BG92"/>
  <c r="BF92"/>
  <c r="T92"/>
  <c r="T91" s="1"/>
  <c r="R92"/>
  <c r="R91" s="1"/>
  <c r="P92"/>
  <c r="P91" s="1"/>
  <c r="BK92"/>
  <c r="J92"/>
  <c r="BE92" s="1"/>
  <c r="BI89"/>
  <c r="BH89"/>
  <c r="BG89"/>
  <c r="BF89"/>
  <c r="T89"/>
  <c r="T88" s="1"/>
  <c r="R89"/>
  <c r="R88" s="1"/>
  <c r="P89"/>
  <c r="P88" s="1"/>
  <c r="BK89"/>
  <c r="BK88" s="1"/>
  <c r="J88" s="1"/>
  <c r="J59" s="1"/>
  <c r="J89"/>
  <c r="BE89" s="1"/>
  <c r="BI86"/>
  <c r="BH86"/>
  <c r="BG86"/>
  <c r="BF86"/>
  <c r="T86"/>
  <c r="T85" s="1"/>
  <c r="R86"/>
  <c r="R85" s="1"/>
  <c r="P86"/>
  <c r="P85" s="1"/>
  <c r="BK86"/>
  <c r="BK85" s="1"/>
  <c r="J86"/>
  <c r="BE86" s="1"/>
  <c r="F80"/>
  <c r="J79"/>
  <c r="F79"/>
  <c r="F77"/>
  <c r="E75"/>
  <c r="F52"/>
  <c r="J51"/>
  <c r="F51"/>
  <c r="F49"/>
  <c r="E47"/>
  <c r="J12"/>
  <c r="E7"/>
  <c r="E45" s="1"/>
  <c r="AS51" i="1"/>
  <c r="L47"/>
  <c r="AM46"/>
  <c r="L46"/>
  <c r="AM44"/>
  <c r="L44"/>
  <c r="L42"/>
  <c r="L41"/>
  <c r="BE295" i="3" l="1"/>
  <c r="J315"/>
  <c r="BE306"/>
  <c r="J327"/>
  <c r="J117"/>
  <c r="BE125"/>
  <c r="BE141"/>
  <c r="J265"/>
  <c r="J241"/>
  <c r="J240" s="1"/>
  <c r="J235"/>
  <c r="J287"/>
  <c r="J286" s="1"/>
  <c r="J285" s="1"/>
  <c r="J219"/>
  <c r="J212" s="1"/>
  <c r="BE256"/>
  <c r="J280"/>
  <c r="J106"/>
  <c r="J295"/>
  <c r="BE218"/>
  <c r="BE210"/>
  <c r="BE138"/>
  <c r="J145"/>
  <c r="J144" s="1"/>
  <c r="J125"/>
  <c r="BE115" s="1"/>
  <c r="J256"/>
  <c r="J96"/>
  <c r="J95" s="1"/>
  <c r="J135"/>
  <c r="J134" s="1"/>
  <c r="J178"/>
  <c r="BE145"/>
  <c r="J152"/>
  <c r="J151" s="1"/>
  <c r="BE151"/>
  <c r="BE175"/>
  <c r="BE302"/>
  <c r="J298"/>
  <c r="J173"/>
  <c r="J292"/>
  <c r="J277"/>
  <c r="J264"/>
  <c r="J103"/>
  <c r="J253"/>
  <c r="J186"/>
  <c r="J162"/>
  <c r="BE153" s="1"/>
  <c r="J128"/>
  <c r="J127" s="1"/>
  <c r="E45"/>
  <c r="BK177"/>
  <c r="BK176" s="1"/>
  <c r="J31" i="2"/>
  <c r="AW52" i="1" s="1"/>
  <c r="F32" i="2"/>
  <c r="BB52" i="1" s="1"/>
  <c r="P96" i="2"/>
  <c r="F33"/>
  <c r="BC52" i="1" s="1"/>
  <c r="BK91" i="2"/>
  <c r="J91" s="1"/>
  <c r="J60" s="1"/>
  <c r="R96"/>
  <c r="T176" i="3"/>
  <c r="P191"/>
  <c r="R217"/>
  <c r="P217"/>
  <c r="T217"/>
  <c r="BK217"/>
  <c r="BK159"/>
  <c r="T159"/>
  <c r="T271"/>
  <c r="T311"/>
  <c r="P238"/>
  <c r="P260"/>
  <c r="R271"/>
  <c r="BK305"/>
  <c r="R191"/>
  <c r="T111"/>
  <c r="R111"/>
  <c r="T150"/>
  <c r="T274"/>
  <c r="P311"/>
  <c r="T96"/>
  <c r="F34"/>
  <c r="BD53" i="1" s="1"/>
  <c r="R150" i="3"/>
  <c r="R165"/>
  <c r="T238"/>
  <c r="R305"/>
  <c r="P111"/>
  <c r="R260"/>
  <c r="P274"/>
  <c r="BK96"/>
  <c r="J31"/>
  <c r="AW53" i="1" s="1"/>
  <c r="T128" i="3"/>
  <c r="R159"/>
  <c r="T165"/>
  <c r="P176"/>
  <c r="T260"/>
  <c r="BK128"/>
  <c r="BK274"/>
  <c r="BK165"/>
  <c r="P96"/>
  <c r="F32"/>
  <c r="BB53" i="1" s="1"/>
  <c r="BK111" i="3"/>
  <c r="P128"/>
  <c r="BK150"/>
  <c r="BK238"/>
  <c r="BK260"/>
  <c r="BK271"/>
  <c r="BK311"/>
  <c r="T305"/>
  <c r="R311"/>
  <c r="R96"/>
  <c r="F33"/>
  <c r="BC53" i="1" s="1"/>
  <c r="R128" i="3"/>
  <c r="P150"/>
  <c r="P159"/>
  <c r="P165"/>
  <c r="R176"/>
  <c r="T191"/>
  <c r="R238"/>
  <c r="P271"/>
  <c r="R274"/>
  <c r="P305"/>
  <c r="F34" i="2"/>
  <c r="BD52" i="1" s="1"/>
  <c r="BK96" i="2"/>
  <c r="J96" s="1"/>
  <c r="J61" s="1"/>
  <c r="AV54" i="1"/>
  <c r="AT54" s="1"/>
  <c r="AZ54"/>
  <c r="BK319" i="3"/>
  <c r="J30" i="2"/>
  <c r="AV52" i="1" s="1"/>
  <c r="AT52" s="1"/>
  <c r="F30" i="2"/>
  <c r="AZ52" i="1" s="1"/>
  <c r="J85" i="2"/>
  <c r="J58" s="1"/>
  <c r="P84"/>
  <c r="P83" s="1"/>
  <c r="AU52" i="1" s="1"/>
  <c r="R84" i="2"/>
  <c r="R83" s="1"/>
  <c r="T84"/>
  <c r="T83" s="1"/>
  <c r="F31"/>
  <c r="BA52" i="1" s="1"/>
  <c r="J49" i="3"/>
  <c r="J77" i="2"/>
  <c r="F31" i="3"/>
  <c r="BA53" i="1" s="1"/>
  <c r="BA54"/>
  <c r="E73" i="2"/>
  <c r="J276" i="3" l="1"/>
  <c r="J263" s="1"/>
  <c r="J70" s="1"/>
  <c r="J172"/>
  <c r="J167" s="1"/>
  <c r="J102"/>
  <c r="BE97" s="1"/>
  <c r="J234"/>
  <c r="J68" s="1"/>
  <c r="J66"/>
  <c r="BE179"/>
  <c r="BE160"/>
  <c r="J71"/>
  <c r="BE272"/>
  <c r="J133"/>
  <c r="J60" s="1"/>
  <c r="BB51" i="1"/>
  <c r="AX51" s="1"/>
  <c r="BE143" i="3"/>
  <c r="J291"/>
  <c r="BE171"/>
  <c r="J185"/>
  <c r="J252"/>
  <c r="J239" s="1"/>
  <c r="BE228"/>
  <c r="BE276"/>
  <c r="BE290"/>
  <c r="J314"/>
  <c r="BE245"/>
  <c r="BE264"/>
  <c r="BE112"/>
  <c r="J116"/>
  <c r="J115" s="1"/>
  <c r="J59" s="1"/>
  <c r="BE118"/>
  <c r="J161"/>
  <c r="J150" s="1"/>
  <c r="J61" s="1"/>
  <c r="BK192"/>
  <c r="BK191" s="1"/>
  <c r="BK158" s="1"/>
  <c r="BE177"/>
  <c r="BC51" i="1"/>
  <c r="AY51" s="1"/>
  <c r="T95" i="3"/>
  <c r="T158"/>
  <c r="BK95"/>
  <c r="BD51" i="1"/>
  <c r="W30" s="1"/>
  <c r="R158" i="3"/>
  <c r="R95"/>
  <c r="P158"/>
  <c r="P95"/>
  <c r="BA51" i="1"/>
  <c r="AW51" s="1"/>
  <c r="BK84" i="2"/>
  <c r="J84" s="1"/>
  <c r="J57" s="1"/>
  <c r="J94" i="3" l="1"/>
  <c r="BE227"/>
  <c r="J69"/>
  <c r="BE170"/>
  <c r="J63"/>
  <c r="W28" i="1"/>
  <c r="BE275" i="3"/>
  <c r="J290"/>
  <c r="BE192"/>
  <c r="W29" i="1"/>
  <c r="T93" i="3"/>
  <c r="R93"/>
  <c r="P93"/>
  <c r="AU53" i="1" s="1"/>
  <c r="AU51" s="1"/>
  <c r="BK93" i="3"/>
  <c r="BK83" i="2"/>
  <c r="J83" s="1"/>
  <c r="J56" s="1"/>
  <c r="J57" i="3" l="1"/>
  <c r="J93"/>
  <c r="J72"/>
  <c r="J62"/>
  <c r="J27" i="2"/>
  <c r="AG52" i="1" s="1"/>
  <c r="J56" i="3" l="1"/>
  <c r="F30" s="1"/>
  <c r="J30" s="1"/>
  <c r="AV53" i="1" s="1"/>
  <c r="AT53" s="1"/>
  <c r="J27" i="3"/>
  <c r="J36" i="2"/>
  <c r="AN52" i="1"/>
  <c r="AZ53" l="1"/>
  <c r="AZ51" s="1"/>
  <c r="AV51" s="1"/>
  <c r="AT51" s="1"/>
  <c r="J36" i="3"/>
  <c r="AG53" i="1"/>
  <c r="AN53" s="1"/>
  <c r="AG51" l="1"/>
  <c r="AN51" l="1"/>
  <c r="W26"/>
  <c r="AK26" s="1"/>
  <c r="AK23"/>
  <c r="AK32" l="1"/>
</calcChain>
</file>

<file path=xl/sharedStrings.xml><?xml version="1.0" encoding="utf-8"?>
<sst xmlns="http://schemas.openxmlformats.org/spreadsheetml/2006/main" count="2414" uniqueCount="425">
  <si>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</si>
  <si>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</si>
  <si>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</si>
  <si>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</si>
  <si>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</si>
  <si>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</si>
  <si>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</si>
  <si>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{266595b9-4ea9-428f-96ff-9060f181fa9b}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</si>
  <si>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</si>
  <si>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</si>
  <si>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</si>
  <si>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</si>
  <si>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</si>
  <si>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</si>
  <si>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</si>
  <si>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</si>
  <si>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N17-258</t>
  </si>
  <si>
    <t>Stavba:</t>
  </si>
  <si>
    <t>KSO:</t>
  </si>
  <si>
    <t>801 49</t>
  </si>
  <si>
    <t>CC-CZ:</t>
  </si>
  <si>
    <t>Místo:</t>
  </si>
  <si>
    <t>Ostrava</t>
  </si>
  <si>
    <t>Datum:</t>
  </si>
  <si>
    <t>CZ-CPV:</t>
  </si>
  <si>
    <t>CZ-CPA:</t>
  </si>
  <si>
    <t>Zadavatel:</t>
  </si>
  <si>
    <t>IČ:</t>
  </si>
  <si>
    <t>DIČ:</t>
  </si>
  <si>
    <t>Uchazeč:</t>
  </si>
  <si>
    <t>Na základě výběrového řízení</t>
  </si>
  <si>
    <t>Projektant:</t>
  </si>
  <si>
    <t>INGESTA spol. s.r.o.</t>
  </si>
  <si>
    <t>True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</si>
  <si>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</si>
  <si>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</si>
  <si>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</si>
  <si>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</si>
  <si>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</si>
  <si>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</si>
  <si>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</si>
  <si>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</si>
  <si>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</si>
  <si>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</si>
  <si>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</si>
  <si>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</si>
  <si>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</si>
  <si>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</si>
  <si>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</si>
  <si>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</si>
  <si>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</si>
  <si>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</si>
  <si>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</si>
  <si>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</si>
  <si>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</si>
  <si>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</si>
  <si>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</si>
  <si>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</si>
  <si>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</si>
  <si>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</si>
  <si>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</si>
  <si>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</si>
  <si>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</si>
  <si>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</si>
  <si>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</si>
  <si>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</si>
  <si>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</si>
  <si>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</si>
  <si>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</si>
  <si>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</si>
  <si>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</si>
  <si>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</si>
  <si>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</si>
  <si>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</si>
  <si>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</si>
  <si>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VON</t>
  </si>
  <si>
    <t>Vedlejší a ostatní náklady stavby</t>
  </si>
  <si>
    <t>1</t>
  </si>
  <si>
    <t>{71781739-f500-4ead-9c62-ad0e4ccff03e}</t>
  </si>
  <si>
    <t>2</t>
  </si>
  <si>
    <t>D.1</t>
  </si>
  <si>
    <t>Stavebně technické řešení, zdravotně technické instalace, vytápění, VZT</t>
  </si>
  <si>
    <t>STA</t>
  </si>
  <si>
    <t>{816392eb-3d62-44eb-83d7-197dfc6ea7a4}</t>
  </si>
  <si>
    <t>{292287f4-8ab1-4ef7-8426-3e11813f234e}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</si>
  <si>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</si>
  <si>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</si>
  <si>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</si>
  <si>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</si>
  <si>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</si>
  <si>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</si>
  <si>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</si>
  <si>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VON - Vedlejší a ostatní náklady stavby</t>
  </si>
  <si>
    <t>REKAPITULACE ČLENĚNÍ SOUPISU PRACÍ</t>
  </si>
  <si>
    <t>Kód dílu - Popis</t>
  </si>
  <si>
    <t>Cena celkem [CZK]</t>
  </si>
  <si>
    <t>Náklady soupisu celkem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</si>
  <si>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</si>
  <si>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</si>
  <si>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</si>
  <si>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</si>
  <si>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</si>
  <si>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</si>
  <si>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</si>
  <si>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</si>
  <si>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</si>
  <si>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</si>
  <si>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</si>
  <si>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</si>
  <si>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</si>
  <si>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</si>
  <si>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</si>
  <si>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</si>
  <si>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</si>
  <si>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</si>
  <si>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</si>
  <si>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</si>
  <si>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</si>
  <si>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</si>
  <si>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</si>
  <si>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</si>
  <si>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</si>
  <si>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</si>
  <si>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</si>
  <si>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</si>
  <si>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</si>
  <si>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</si>
  <si>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>kpl.</t>
  </si>
  <si>
    <t>CS ÚRS 2017 01</t>
  </si>
  <si>
    <t>1024</t>
  </si>
  <si>
    <t>1274019822</t>
  </si>
  <si>
    <t>P</t>
  </si>
  <si>
    <t>Poznámka k položce:
(specifikace a rozsah - dle vyhlášky 169/2016 Sb.)
VEŠKERÉ FORMY A PŘEDÁNÍ SE ŘÍDÍ PODMÍNKAMI ZADÁVACÍ DOKUMENTACE STAVBY</t>
  </si>
  <si>
    <t>VRN2</t>
  </si>
  <si>
    <t>Příprava staveniště</t>
  </si>
  <si>
    <t>020001000</t>
  </si>
  <si>
    <t xml:space="preserve">Příprava staveniště </t>
  </si>
  <si>
    <t>-565061782</t>
  </si>
  <si>
    <t xml:space="preserve">Poznámka k položce:
(specifikace a rozsah - dle vyhlášky 169/2016 Sb.)
-Zřízení trvalé, dočasné deponie a mezideponie
-zřízení příjezdů a přístupů na staveniště
-dodržení podmínek pro provádění staveb z hlediska BOZP (vč. označení stavby)
-dodržování podmínek pro ochranu životního prostředí při výstavbě
-dodržení podmínek - možnosti nakládání s odpady
-splnění zvláštních požadavků na provádění stavby, které vyžadují zvláštní bezpečnostní opatření
</t>
  </si>
  <si>
    <t>VRN3</t>
  </si>
  <si>
    <t>Zařízení staveniště</t>
  </si>
  <si>
    <t>3</t>
  </si>
  <si>
    <t>030001000</t>
  </si>
  <si>
    <t xml:space="preserve">Zařízení staveniště </t>
  </si>
  <si>
    <t>1208399460</t>
  </si>
  <si>
    <t xml:space="preserve">Poznámka k položce:
(specifikace a rozsah - dle vyhlášky 169/2016 Sb.)
-kancelářské/skladovací/sociální objekty, oplocení stavby, ostraha staveniště, kompletní vnitrostaveništní rozvody všech potřebných energií vč. jejich poplatků, zajištění podružných měření spotřeby
</t>
  </si>
  <si>
    <t>4</t>
  </si>
  <si>
    <t>039002000</t>
  </si>
  <si>
    <t>Zrušení zařízení staveniště</t>
  </si>
  <si>
    <t>1151891031</t>
  </si>
  <si>
    <t>Poznámka k položce:
-náklady zhotovitele spojené s kompletní likvidací zařízení staveniště vč. uvedení všech dotčených ploch do bezvadného stavu</t>
  </si>
  <si>
    <t>VRN4</t>
  </si>
  <si>
    <t>Inženýrská činnost</t>
  </si>
  <si>
    <t>040001000</t>
  </si>
  <si>
    <t>204915578</t>
  </si>
  <si>
    <t>Poznámka k položce:
(specifikace a rozsah - dle vyhlášky 169/2016 Sb.)</t>
  </si>
  <si>
    <t>6</t>
  </si>
  <si>
    <t>043103000</t>
  </si>
  <si>
    <t>Zkoušky bez rozlišení</t>
  </si>
  <si>
    <t>-1250258860</t>
  </si>
  <si>
    <t xml:space="preserve">Poznámka k položce:
Provedení všech zkoušek a revizí předepsaných projektovou a zadávací dokumentací, platnými normami, návodů k obsluze - (neuvedených v jednotlivých soupisech prací) </t>
  </si>
  <si>
    <t>7</t>
  </si>
  <si>
    <t>045002000</t>
  </si>
  <si>
    <t xml:space="preserve">Kompletační a koordinační činnost </t>
  </si>
  <si>
    <t>-1222056997</t>
  </si>
  <si>
    <t>VRN7</t>
  </si>
  <si>
    <t>Provozní vlivy</t>
  </si>
  <si>
    <t>8</t>
  </si>
  <si>
    <t>071103000</t>
  </si>
  <si>
    <t>Provoz investora</t>
  </si>
  <si>
    <t>-655878237</t>
  </si>
  <si>
    <t>Poznámka k položce:
Náklady související se ztíženými podmínkami při provádění díla v závislosti na okolním provozu (pro práce prováděné za nepřerušeného nebo omezeného provozu v dotčených objektech nebo samotném areálu)
-ochrana a zakrytí určených prvků a konstrukcí - ZABEZPEČENÍ PŘED POŠKOZENÍM STAVEBNÍ ČINNOSTÍ</t>
  </si>
  <si>
    <t>VRN9</t>
  </si>
  <si>
    <t>Ostatní náklady</t>
  </si>
  <si>
    <t>9</t>
  </si>
  <si>
    <t>090001000</t>
  </si>
  <si>
    <t>-309379315</t>
  </si>
  <si>
    <t xml:space="preserve">Poznámka k položce:
V jednotkové ceně zahrnuty náklady :
-ostatní náklady dle vyhlášky 169/2016 Sb
-pravidelné čištění přilehlých / souvisejících komunikací a zpevněných ploch - po celou dobu stavby 
-uvedení všech dotčených ploch, konstrukcí a povrchů do původního, bezvadného stavu
</t>
  </si>
  <si>
    <t>HSV</t>
  </si>
  <si>
    <t>Práce a dodávky HSV</t>
  </si>
  <si>
    <t>-1941070329</t>
  </si>
  <si>
    <t>m2</t>
  </si>
  <si>
    <t>-414716197</t>
  </si>
  <si>
    <t>VV</t>
  </si>
  <si>
    <t>-690538132</t>
  </si>
  <si>
    <t>m</t>
  </si>
  <si>
    <t>212257927</t>
  </si>
  <si>
    <t>90927011</t>
  </si>
  <si>
    <t>-1023756367</t>
  </si>
  <si>
    <t>16</t>
  </si>
  <si>
    <t>823361937</t>
  </si>
  <si>
    <t>96012172</t>
  </si>
  <si>
    <t>35466547</t>
  </si>
  <si>
    <t>m3</t>
  </si>
  <si>
    <t>-1702496741</t>
  </si>
  <si>
    <t>45397008</t>
  </si>
  <si>
    <t>Ostatní konstrukce a práce, bourání</t>
  </si>
  <si>
    <t>1507208651</t>
  </si>
  <si>
    <t>1083747105</t>
  </si>
  <si>
    <t>1889249704</t>
  </si>
  <si>
    <t>697586968</t>
  </si>
  <si>
    <t>563900904</t>
  </si>
  <si>
    <t>-710551066</t>
  </si>
  <si>
    <t>1406109702</t>
  </si>
  <si>
    <t>761628247</t>
  </si>
  <si>
    <t>32</t>
  </si>
  <si>
    <t>1440028979</t>
  </si>
  <si>
    <t>-1396912394</t>
  </si>
  <si>
    <t>564615892</t>
  </si>
  <si>
    <t>t</t>
  </si>
  <si>
    <t>-1044746527</t>
  </si>
  <si>
    <t>997</t>
  </si>
  <si>
    <t>Přesun sutě</t>
  </si>
  <si>
    <t>-345451713</t>
  </si>
  <si>
    <t>-1932657991</t>
  </si>
  <si>
    <t>997321511</t>
  </si>
  <si>
    <t>Vodorovná doprava suti a vybouraných hmot po suchu do 1 km</t>
  </si>
  <si>
    <t>1145983282</t>
  </si>
  <si>
    <t>997321519</t>
  </si>
  <si>
    <t>Příplatek ZKD 1km vodorovné dopravy suti a vybouraných hmot po suchu</t>
  </si>
  <si>
    <t>-1868968010</t>
  </si>
  <si>
    <t>997321611</t>
  </si>
  <si>
    <t>Nakládání nebo překládání suti a vybouraných hmot</t>
  </si>
  <si>
    <t>344062417</t>
  </si>
  <si>
    <t>PSV</t>
  </si>
  <si>
    <t>Práce a dodávky PSV</t>
  </si>
  <si>
    <t>711</t>
  </si>
  <si>
    <t>Izolace proti vodě, vlhkosti a plynům</t>
  </si>
  <si>
    <t>415213442</t>
  </si>
  <si>
    <t>-556927915</t>
  </si>
  <si>
    <t>256138313</t>
  </si>
  <si>
    <t>soubor</t>
  </si>
  <si>
    <t>1505321964</t>
  </si>
  <si>
    <t>349617034</t>
  </si>
  <si>
    <t>-536751053</t>
  </si>
  <si>
    <t>879338235</t>
  </si>
  <si>
    <t>M</t>
  </si>
  <si>
    <t>841144339</t>
  </si>
  <si>
    <t>-1791494823</t>
  </si>
  <si>
    <t>229955745</t>
  </si>
  <si>
    <t>-1287358914</t>
  </si>
  <si>
    <t>1740985270</t>
  </si>
  <si>
    <t>132437739</t>
  </si>
  <si>
    <t>-107845600</t>
  </si>
  <si>
    <t>ks</t>
  </si>
  <si>
    <t>912245843</t>
  </si>
  <si>
    <t>-508785619</t>
  </si>
  <si>
    <t>46430326</t>
  </si>
  <si>
    <t>-1290042209</t>
  </si>
  <si>
    <t>-2131549794</t>
  </si>
  <si>
    <t>817247318</t>
  </si>
  <si>
    <t>1900752189</t>
  </si>
  <si>
    <t>1141444010</t>
  </si>
  <si>
    <t>-302255574</t>
  </si>
  <si>
    <t>1534333891</t>
  </si>
  <si>
    <t>1440934789</t>
  </si>
  <si>
    <t>-1125131056</t>
  </si>
  <si>
    <t>2130763366</t>
  </si>
  <si>
    <t>-1185311125</t>
  </si>
  <si>
    <t>-1002024107</t>
  </si>
  <si>
    <t>2111029539</t>
  </si>
  <si>
    <t>1026694179</t>
  </si>
  <si>
    <t>2040714475</t>
  </si>
  <si>
    <t>-1407846070</t>
  </si>
  <si>
    <t>1328709271</t>
  </si>
  <si>
    <t>1158135764</t>
  </si>
  <si>
    <t>179751635</t>
  </si>
  <si>
    <t>-1223669925</t>
  </si>
  <si>
    <t>-860744261</t>
  </si>
  <si>
    <t>-402129942</t>
  </si>
  <si>
    <t>-2077241267</t>
  </si>
  <si>
    <t>1388895119</t>
  </si>
  <si>
    <t>783</t>
  </si>
  <si>
    <t>Dokončovací práce - nátěry</t>
  </si>
  <si>
    <t>204986284</t>
  </si>
  <si>
    <t>91536532</t>
  </si>
  <si>
    <t>-2087225942</t>
  </si>
  <si>
    <t>512</t>
  </si>
  <si>
    <t>-1726304582</t>
  </si>
  <si>
    <t>-1381413387</t>
  </si>
  <si>
    <t>Mateřská škola Ostrava-Dubina</t>
  </si>
  <si>
    <t>Prvek 1 SMYSLOVÁ STOPA</t>
  </si>
  <si>
    <t>Zemní práce</t>
  </si>
  <si>
    <t>121101101</t>
  </si>
  <si>
    <t>Sejmutí ornice s přemístěním na vzdálenost do 50 m</t>
  </si>
  <si>
    <t>122201101R00</t>
  </si>
  <si>
    <t xml:space="preserve">Odkopávky nezapažené v hor. 3 do 100 m3 </t>
  </si>
  <si>
    <t>162201102</t>
  </si>
  <si>
    <t>Vodorovné přemístění do 50 m výkopku/sypaniny z horniny tř. 1 až 4</t>
  </si>
  <si>
    <t>95</t>
  </si>
  <si>
    <t>Různé dokončovací konstrukce a práce pozemních staveb</t>
  </si>
  <si>
    <t>950015R11</t>
  </si>
  <si>
    <t xml:space="preserve">Ostatní, jinde neuvedené, práce a dodávky potřebné k provedení a kompletnímu předání díla dle specifikace PD a TZ včetně detailů </t>
  </si>
  <si>
    <t>711491171</t>
  </si>
  <si>
    <t>Provedení izolace proti tlakové vodě vodorovné/svislé z textilií vrstva podkladní</t>
  </si>
  <si>
    <t>6931100R1</t>
  </si>
  <si>
    <t>geotextilie tkaná PP 500 g/m2</t>
  </si>
  <si>
    <t>762</t>
  </si>
  <si>
    <t>Konstrukce tesařské</t>
  </si>
  <si>
    <t>762018R11</t>
  </si>
  <si>
    <t xml:space="preserve">D+M dřevěných prvků konstrukce </t>
  </si>
  <si>
    <t>762083111</t>
  </si>
  <si>
    <t>Impregnace řeziva proti dřevokaznému hmyzu a houbám máčením třída ohrožení 1 a 2</t>
  </si>
  <si>
    <t>783726200R00</t>
  </si>
  <si>
    <t>Nátěr  tesařských konstr. 2x na bázi minerálních olejů</t>
  </si>
  <si>
    <t>R</t>
  </si>
  <si>
    <t>00000000</t>
  </si>
  <si>
    <t>Prvek 3 VRBOVÉ TEEPEE - 2M-2KS</t>
  </si>
  <si>
    <t>950015R12</t>
  </si>
  <si>
    <t>Plastový obrubník zahradnický 20m</t>
  </si>
  <si>
    <t>174101101</t>
  </si>
  <si>
    <t>Zásyp jam, šachet rýh nebo kolem objektů sypaninou se zhutněním</t>
  </si>
  <si>
    <t>583373R00</t>
  </si>
  <si>
    <t>Dodávka a montáž vrbového proutí teepe+vázací materiál</t>
  </si>
  <si>
    <t>Prvek 4 VRBOVÉ TEEPEE - 3M-1KS</t>
  </si>
  <si>
    <t>Plastový obrubník zahradnický 13m</t>
  </si>
  <si>
    <t>Plastový obrubník zahradnický 19m</t>
  </si>
  <si>
    <t>Prvek 6 NADZEMNÍ ZÁHON - 4KS</t>
  </si>
  <si>
    <t>711161303</t>
  </si>
  <si>
    <t>Izolace proti zemní vlhkosti stěn foliemi nopovými pro běžné podmínky  tl. 0,4 mm šířky 1,5 m</t>
  </si>
  <si>
    <t>711161381</t>
  </si>
  <si>
    <t>Izolace proti zemní vlhkosti foliemi nopovými ukončené horní lištou</t>
  </si>
  <si>
    <t>762395000</t>
  </si>
  <si>
    <t>Spojovací prostředky pro montáž krovu, bednění, laťování, světlíky, klíny</t>
  </si>
  <si>
    <t>Prvek 7 ZÁVĚSNÝ EDUKAČNÍ DENDROFÓN</t>
  </si>
  <si>
    <t>Prvek 8 TABULE POZNÁNÍ -POZNEJ HMYZ</t>
  </si>
  <si>
    <t>Prvek 9 XYLOFON</t>
  </si>
  <si>
    <t>Prvek 10 TABULE PIŠKVORKY</t>
  </si>
  <si>
    <t>Prvek 11 DENDROFON</t>
  </si>
  <si>
    <t>Prvek 12 SVISLÝ ZÁHON-EUROPALETY-3ks</t>
  </si>
  <si>
    <t>Dodávka a montáž +úprava na záhon a osazení na stěnu</t>
  </si>
  <si>
    <t>Prvek 13 DUBOVÉ KŮLY SE STUPADLY A LANY</t>
  </si>
  <si>
    <t>Dokončovací práce - ostatní</t>
  </si>
  <si>
    <t>Lano průměr 30mm+montáž a kotvení</t>
  </si>
  <si>
    <t>Plastový obrubník zahradnický 17m</t>
  </si>
  <si>
    <t>Provedení  vodorovné vrstvy z textilií vrstva podkladní</t>
  </si>
  <si>
    <t>Prvek 14 DUBOVÝ HAD</t>
  </si>
  <si>
    <t>Prvek 15 VÝMĚNA SEDACÍ PLOCHY PÍSKOVIŠTĚ</t>
  </si>
  <si>
    <t>Prvek 16 DŘEVĚNÝ ALTÁNEK</t>
  </si>
  <si>
    <t>Zakládání</t>
  </si>
  <si>
    <t>213311113</t>
  </si>
  <si>
    <t xml:space="preserve">Polštáře zhutněné pod základy z kameniva drceného frakce 0 až 32 mm </t>
  </si>
  <si>
    <t>275321411</t>
  </si>
  <si>
    <t>Základové patky z betonu bez zvýšených nároků na prostředí tř. C 12/15</t>
  </si>
  <si>
    <t>Komunikace pozemní</t>
  </si>
  <si>
    <t>596911111R00</t>
  </si>
  <si>
    <t>Kámen lomový upravený tř. 2 dlažba 2-3 cm</t>
  </si>
  <si>
    <t xml:space="preserve">Kladení šlapáků do mrazuvzdorného lepidla v rovině </t>
  </si>
  <si>
    <t>949101112</t>
  </si>
  <si>
    <t>Lešení pomocné pracovní pro objekty pozemních staveb pro zatížení do 150 kg/m2, o výšce lešeňové podlahy přes 1,9 do 3,5 m</t>
  </si>
  <si>
    <t>113106511</t>
  </si>
  <si>
    <t>Rozebrání dlažeb a dílců komunikací pro pěší, vozovek a ploch s přemístěním hmot na skládku na vzdálenost do 3 m nebo s naložením na dopravní prostředek vozovek a ploch, s jakoukoliv výplní spár v ploše jednotlivě přes 200 m2 z velkých kostek kladených do</t>
  </si>
  <si>
    <t>113107132</t>
  </si>
  <si>
    <t>Odstranění podkladů nebo krytů s přemístěním hmot na skládku na vzdálenost do 3 m nebo s naložením na dopravní prostředek v ploše jednotlivě do 50 m2 z betonu prostého, o tl. vrstvy přes 150 do 300 mm</t>
  </si>
  <si>
    <t>997013R31</t>
  </si>
  <si>
    <t>Poplatek za uložení stavebního odpadu, bez rozlišení, na skládce (skládkovné)</t>
  </si>
  <si>
    <t>D+M dřevěných prvků konstrukce -kompletní specifikace dle PD všech dřevěných prvků(sloupků,trámů,bednění,podlah,lavic,apod.)</t>
  </si>
  <si>
    <t>712</t>
  </si>
  <si>
    <t>Povlakové krytiny</t>
  </si>
  <si>
    <t>712015R01</t>
  </si>
  <si>
    <t>Dodávka a montáž kompletní skladby střechy viz specifikace PD (finální úprava+podkladní pás)</t>
  </si>
  <si>
    <t>767</t>
  </si>
  <si>
    <t>Konstrukce zámečnické</t>
  </si>
  <si>
    <t>767125N01</t>
  </si>
  <si>
    <t>Z-1 - D+M Nerezového lanka průměru 6mm, včetně spojovacích prostředků</t>
  </si>
  <si>
    <t>Z-2 - D+M Kotevních patek základů</t>
  </si>
  <si>
    <t>Prvek 17 HOTEL PRO HMYZ</t>
  </si>
  <si>
    <t>Z - D+M Kotevních patek základů</t>
  </si>
  <si>
    <t>Odkopávky nezapažené v hor. 3  - zemní vrty</t>
  </si>
  <si>
    <t>Prvek 2 DĚTSKÝ DOMEČEK -2KS</t>
  </si>
  <si>
    <t>Prvek 2 DĚTSKÝ DOMEČEK-2KS</t>
  </si>
  <si>
    <t>Prvek 5 VRBOVÝ TUNEL - 2KS</t>
  </si>
  <si>
    <t>Přírodní zahrada-zelená učebna</t>
  </si>
  <si>
    <t>dodávka externího, nenamrzavého, zhutnitelného materiálu (praný štěrk f4-8mm)</t>
  </si>
  <si>
    <t>Zásyp kolem objektů praným štěrkem bez zhutnění</t>
  </si>
  <si>
    <t>174101101R00</t>
  </si>
  <si>
    <t>Plastový obrubník zahradnický 2x19m</t>
  </si>
  <si>
    <t>Dodávka a montáž tabule poznání-poznej hmyz</t>
  </si>
  <si>
    <t>Dodávka a montáž závěsný edukační dendrofón +úprava zastřešení+montáž na stěnu</t>
  </si>
  <si>
    <t xml:space="preserve">D+M dřevěných prvků záhonu viz.PD </t>
  </si>
  <si>
    <t>Dodávka a montáž xylofon</t>
  </si>
  <si>
    <t>Dodávka a montáž tabule piškvorky</t>
  </si>
  <si>
    <t>Dodávka a montáž dendrofon</t>
  </si>
  <si>
    <t>Řezivo  fošny  M+D tl. 40mm -sedací plocha pískoviště -dub</t>
  </si>
  <si>
    <t>Řezivo  kontralatě  50x30 mm M+D -podklad sedací plochy po 500mm-dub</t>
  </si>
  <si>
    <t>950015R13</t>
  </si>
  <si>
    <t>Zemina do nadzemního záhonu-využít zeminu z výkopku ostatních prvků -uložení do záhonu</t>
  </si>
  <si>
    <t>Útrodná vrstva do nadzemních záhonů - využít orniční vrstvu z ostatních prvků-uložení do záhonů</t>
  </si>
  <si>
    <t>Útrodná vrstva do svislých záhonů - využít orniční vrstvu z ostatních prvků-uložení do záhonů</t>
  </si>
  <si>
    <t>Dodávka a montáž domeček+vysypání praným štěrkem 4-8mm+separační vrstva</t>
  </si>
  <si>
    <t>111201101</t>
  </si>
  <si>
    <t>Odstranění křovin i s kořeny na ploše do 1000 m2</t>
  </si>
  <si>
    <t>111201401</t>
  </si>
  <si>
    <t>Spálení křovin a stromů průměru kmene do 100 mm</t>
  </si>
  <si>
    <t>112201101</t>
  </si>
  <si>
    <t>Odstranění pařezů D do 300 mm</t>
  </si>
  <si>
    <t>kus</t>
  </si>
  <si>
    <t>Prvek 18 DEMONTÁŽ LAMPY VO</t>
  </si>
  <si>
    <t>981513116</t>
  </si>
  <si>
    <t>Demolice konstrukcí objektů z betonu prostého těžkou mechanizací</t>
  </si>
  <si>
    <t>997006511</t>
  </si>
  <si>
    <t>Vodorovná doprava suti na skládku s naložením na dopravní prostředek a složením do 100 m</t>
  </si>
  <si>
    <t>997006512</t>
  </si>
  <si>
    <t>Vodorovná doprava suti na skládku s naložením na dopravní prostředek a složením přes 100 m do 1 km</t>
  </si>
  <si>
    <t>997006519</t>
  </si>
  <si>
    <t>Vodorovná doprava suti na skládku s naložením na dopravní prostředek a složením Příplatek k ceně za každý další i započatý 1 km</t>
  </si>
  <si>
    <t>997013831</t>
  </si>
  <si>
    <t>Poplatek za uložení stavebního odpadu na skládce (skládkovné) směsného stavebního a demoličního zatříděného do Katalogu odpadů pod kódem 170 904</t>
  </si>
  <si>
    <t>Elektroinstalace</t>
  </si>
  <si>
    <t>Demontáž lampy VO, včetně ekologické likvidace, zemního pospojování a souvisejících prací</t>
  </si>
  <si>
    <t>Prvek 19 ÚPRAVA ZPEVNĚNÝCH PLOCH TERAS</t>
  </si>
  <si>
    <t>Vodorovné konstrukce</t>
  </si>
  <si>
    <t>Objekty 1-19</t>
  </si>
  <si>
    <t>Prvek 20 ÚPRAVA DOTČENÝCH PLOCH A OSETÍ TRAVNÍM SEMENEM</t>
  </si>
  <si>
    <t>181451122</t>
  </si>
  <si>
    <t>Založení lučního trávníku výsevem plochy přes 1000 m2 ve svahu do 1:2</t>
  </si>
  <si>
    <t>005724100</t>
  </si>
  <si>
    <t>osivo směs travní parková</t>
  </si>
  <si>
    <t>kg</t>
  </si>
  <si>
    <t xml:space="preserve"> Práce a dodávky HSV</t>
  </si>
  <si>
    <t xml:space="preserve"> Zemní práce</t>
  </si>
  <si>
    <t>Úprava terénu do původního stavu</t>
  </si>
  <si>
    <t>Objekty 1-20</t>
  </si>
  <si>
    <t>Zřízení nové nášlapné vrstvy teras 1+2 z litého povrchu (spodní vrstva z SBR granulátu a nášlapná vrstva z celoprobarveného gumového granulátu, včetně grafické úpravy a všech souvisejících prací-herní prvky součástí plochy nikoliv stříkané) ,D+M - prvky plochy terasa 1 (písmeno geometr. tvaru, člověče nezlob se 230x230,labyrint pr.240, skákací panák kluk 250x85, skákací panák holka 250x85, zrcadlo , twister geomet.tvary 230x135) terasa 2( terč pr.120, start-cíl dráha, skok z místa 240x80, skok z místa se zvířátky 240x80,  had 3D, písmena v ruhu A-Z pr.30 -26ks)</t>
  </si>
  <si>
    <t>Ostatní, jinde neuvedené, práce a dodávky potřebné k provedení a kompletnímu předání díla dle specifikace PD a TZ včetně detailů  (tlakové čištění stávající dlažby, penetrace podkladu 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</si>
</sst>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10"/>
      <color rgb="FF003366"/>
      <name val="Trebuchet MS"/>
      <family val="2"/>
      <charset val="238"/>
    </font>
    <font>
      <sz val="10"/>
      <name val="Arial CE"/>
    </font>
    <font>
      <sz val="10"/>
      <color rgb="FF003366"/>
      <name val="Trebuchet MS"/>
      <family val="2"/>
    </font>
    <font>
      <b/>
      <sz val="12"/>
      <name val="Trebuchet MS"/>
      <family val="2"/>
      <charset val="238"/>
    </font>
    <font>
      <b/>
      <sz val="12"/>
      <color theme="4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12"/>
      <color theme="4"/>
      <name val="Trebuchet MS"/>
      <family val="2"/>
      <charset val="238"/>
    </font>
    <font>
      <sz val="8"/>
      <name val="Trebuchet MS"/>
      <family val="2"/>
    </font>
    <font>
      <sz val="8"/>
      <color rgb="FF003366"/>
      <name val="Trebuchet MS"/>
      <family val="2"/>
    </font>
    <font>
      <i/>
      <sz val="8"/>
      <color rgb="FF0000FF"/>
      <name val="Trebuchet MS"/>
      <family val="2"/>
    </font>
    <font>
      <sz val="12"/>
      <color rgb="FF003366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7" fillId="0" borderId="0" applyNumberFormat="0" applyFill="0" applyBorder="0" applyAlignment="0" applyProtection="0"/>
    <xf numFmtId="0" fontId="39" fillId="0" borderId="1"/>
  </cellStyleXfs>
  <cellXfs count="39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37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29" fillId="2" borderId="0" xfId="1" applyFont="1" applyFill="1" applyAlignment="1" applyProtection="1">
      <alignment vertical="center"/>
    </xf>
    <xf numFmtId="0" fontId="37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31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18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14" fontId="2" fillId="0" borderId="0" xfId="0" applyNumberFormat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166" fontId="32" fillId="0" borderId="1" xfId="0" applyNumberFormat="1" applyFont="1" applyBorder="1" applyAlignment="1"/>
    <xf numFmtId="0" fontId="36" fillId="0" borderId="1" xfId="0" applyFont="1" applyBorder="1" applyAlignment="1">
      <alignment horizontal="center" vertical="center"/>
    </xf>
    <xf numFmtId="0" fontId="7" fillId="0" borderId="1" xfId="0" applyFont="1" applyBorder="1" applyAlignment="1"/>
    <xf numFmtId="4" fontId="42" fillId="0" borderId="1" xfId="0" applyNumberFormat="1" applyFont="1" applyBorder="1" applyAlignment="1"/>
    <xf numFmtId="0" fontId="10" fillId="0" borderId="1" xfId="0" applyFont="1" applyBorder="1" applyAlignment="1">
      <alignment vertical="center"/>
    </xf>
    <xf numFmtId="0" fontId="36" fillId="0" borderId="1" xfId="0" applyFont="1" applyBorder="1" applyAlignment="1">
      <alignment vertical="center"/>
    </xf>
    <xf numFmtId="0" fontId="0" fillId="0" borderId="1" xfId="0" applyBorder="1"/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32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0" fontId="2" fillId="5" borderId="33" xfId="0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center"/>
    </xf>
    <xf numFmtId="0" fontId="44" fillId="0" borderId="33" xfId="0" applyFont="1" applyBorder="1" applyAlignment="1">
      <alignment vertical="center"/>
    </xf>
    <xf numFmtId="0" fontId="45" fillId="0" borderId="1" xfId="0" applyFont="1" applyBorder="1" applyAlignment="1"/>
    <xf numFmtId="0" fontId="45" fillId="0" borderId="33" xfId="0" applyFont="1" applyBorder="1" applyAlignment="1"/>
    <xf numFmtId="0" fontId="44" fillId="0" borderId="33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8" fillId="0" borderId="33" xfId="0" applyFont="1" applyBorder="1" applyAlignment="1">
      <alignment vertical="center"/>
    </xf>
    <xf numFmtId="4" fontId="44" fillId="6" borderId="1" xfId="0" applyNumberFormat="1" applyFont="1" applyFill="1" applyBorder="1" applyAlignment="1" applyProtection="1">
      <alignment vertical="center"/>
      <protection locked="0"/>
    </xf>
    <xf numFmtId="0" fontId="44" fillId="6" borderId="1" xfId="0" applyFont="1" applyFill="1" applyBorder="1" applyAlignment="1" applyProtection="1">
      <alignment horizontal="center" vertical="center"/>
      <protection locked="0"/>
    </xf>
    <xf numFmtId="49" fontId="44" fillId="6" borderId="1" xfId="0" applyNumberFormat="1" applyFont="1" applyFill="1" applyBorder="1" applyAlignment="1" applyProtection="1">
      <alignment horizontal="left" vertical="center" wrapText="1"/>
      <protection locked="0"/>
    </xf>
    <xf numFmtId="0" fontId="44" fillId="6" borderId="1" xfId="0" applyFont="1" applyFill="1" applyBorder="1" applyAlignment="1" applyProtection="1">
      <alignment horizontal="left" vertical="center" wrapText="1"/>
      <protection locked="0"/>
    </xf>
    <xf numFmtId="0" fontId="44" fillId="6" borderId="1" xfId="0" applyFont="1" applyFill="1" applyBorder="1" applyAlignment="1" applyProtection="1">
      <alignment horizontal="center" vertical="center" wrapText="1"/>
      <protection locked="0"/>
    </xf>
    <xf numFmtId="167" fontId="44" fillId="6" borderId="1" xfId="0" applyNumberFormat="1" applyFont="1" applyFill="1" applyBorder="1" applyAlignment="1" applyProtection="1">
      <alignment vertical="center"/>
      <protection locked="0"/>
    </xf>
    <xf numFmtId="0" fontId="44" fillId="6" borderId="33" xfId="0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left" vertical="center"/>
    </xf>
    <xf numFmtId="4" fontId="2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0" fontId="0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vertical="center"/>
    </xf>
    <xf numFmtId="0" fontId="2" fillId="5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166" fontId="7" fillId="0" borderId="1" xfId="0" applyNumberFormat="1" applyFont="1" applyBorder="1" applyAlignment="1"/>
    <xf numFmtId="0" fontId="36" fillId="0" borderId="1" xfId="0" applyFont="1" applyBorder="1" applyAlignment="1">
      <alignment horizontal="left" vertical="center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2" xfId="0" applyFont="1" applyBorder="1" applyAlignment="1">
      <alignment vertical="center" wrapText="1"/>
    </xf>
    <xf numFmtId="0" fontId="0" fillId="0" borderId="33" xfId="0" applyFont="1" applyBorder="1" applyAlignment="1">
      <alignment vertical="center" wrapText="1"/>
    </xf>
    <xf numFmtId="0" fontId="0" fillId="5" borderId="32" xfId="0" applyFont="1" applyFill="1" applyBorder="1" applyAlignment="1">
      <alignment vertical="center"/>
    </xf>
    <xf numFmtId="0" fontId="0" fillId="5" borderId="33" xfId="0" applyFont="1" applyFill="1" applyBorder="1" applyAlignment="1">
      <alignment vertical="center"/>
    </xf>
    <xf numFmtId="0" fontId="16" fillId="0" borderId="32" xfId="0" applyFont="1" applyBorder="1" applyAlignment="1">
      <alignment horizontal="left" vertical="center"/>
    </xf>
    <xf numFmtId="0" fontId="17" fillId="0" borderId="32" xfId="0" applyFont="1" applyBorder="1" applyAlignment="1">
      <alignment horizontal="left" vertical="center"/>
    </xf>
    <xf numFmtId="0" fontId="2" fillId="5" borderId="32" xfId="0" applyFont="1" applyFill="1" applyBorder="1" applyAlignment="1">
      <alignment horizontal="left" vertical="center"/>
    </xf>
    <xf numFmtId="0" fontId="30" fillId="0" borderId="32" xfId="0" applyFont="1" applyBorder="1" applyAlignment="1">
      <alignment horizontal="left" vertical="center"/>
    </xf>
    <xf numFmtId="0" fontId="5" fillId="0" borderId="32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2" fillId="5" borderId="32" xfId="0" applyFont="1" applyFill="1" applyBorder="1" applyAlignment="1">
      <alignment horizontal="center" vertical="center" wrapText="1"/>
    </xf>
    <xf numFmtId="0" fontId="44" fillId="6" borderId="32" xfId="0" applyFont="1" applyFill="1" applyBorder="1" applyAlignment="1" applyProtection="1">
      <alignment horizontal="center" vertical="center"/>
      <protection locked="0"/>
    </xf>
    <xf numFmtId="4" fontId="5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51" fillId="6" borderId="1" xfId="0" applyFont="1" applyFill="1" applyBorder="1" applyAlignment="1" applyProtection="1">
      <alignment horizontal="center" vertical="center"/>
    </xf>
    <xf numFmtId="49" fontId="51" fillId="6" borderId="1" xfId="0" applyNumberFormat="1" applyFont="1" applyFill="1" applyBorder="1" applyAlignment="1" applyProtection="1">
      <alignment horizontal="left" vertical="center" wrapText="1"/>
    </xf>
    <xf numFmtId="0" fontId="51" fillId="6" borderId="1" xfId="0" applyFont="1" applyFill="1" applyBorder="1" applyAlignment="1" applyProtection="1">
      <alignment horizontal="left" vertical="center" wrapText="1"/>
    </xf>
    <xf numFmtId="0" fontId="51" fillId="6" borderId="1" xfId="0" applyFont="1" applyFill="1" applyBorder="1" applyAlignment="1" applyProtection="1">
      <alignment horizontal="center" vertical="center" wrapText="1"/>
    </xf>
    <xf numFmtId="166" fontId="51" fillId="6" borderId="1" xfId="0" applyNumberFormat="1" applyFont="1" applyFill="1" applyBorder="1" applyAlignment="1" applyProtection="1">
      <alignment vertical="center"/>
    </xf>
    <xf numFmtId="4" fontId="51" fillId="6" borderId="1" xfId="0" applyNumberFormat="1" applyFont="1" applyFill="1" applyBorder="1" applyAlignment="1" applyProtection="1">
      <alignment vertical="center"/>
      <protection locked="0"/>
    </xf>
    <xf numFmtId="4" fontId="51" fillId="6" borderId="1" xfId="0" applyNumberFormat="1" applyFont="1" applyFill="1" applyBorder="1" applyAlignment="1" applyProtection="1">
      <alignment vertical="center"/>
    </xf>
    <xf numFmtId="0" fontId="51" fillId="6" borderId="32" xfId="0" applyFont="1" applyFill="1" applyBorder="1" applyAlignment="1" applyProtection="1">
      <alignment horizontal="center" vertical="center"/>
    </xf>
    <xf numFmtId="0" fontId="17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0" fillId="0" borderId="1" xfId="0" applyBorder="1"/>
    <xf numFmtId="0" fontId="45" fillId="6" borderId="1" xfId="0" applyFont="1" applyFill="1" applyBorder="1" applyAlignment="1"/>
    <xf numFmtId="0" fontId="7" fillId="6" borderId="1" xfId="0" applyFont="1" applyFill="1" applyBorder="1" applyAlignment="1" applyProtection="1">
      <protection locked="0"/>
    </xf>
    <xf numFmtId="0" fontId="45" fillId="6" borderId="32" xfId="0" applyFont="1" applyFill="1" applyBorder="1" applyAlignment="1"/>
    <xf numFmtId="0" fontId="45" fillId="6" borderId="1" xfId="0" applyFont="1" applyFill="1" applyBorder="1" applyAlignment="1">
      <alignment horizontal="left"/>
    </xf>
    <xf numFmtId="0" fontId="38" fillId="6" borderId="1" xfId="0" applyFont="1" applyFill="1" applyBorder="1" applyAlignment="1">
      <alignment horizontal="left"/>
    </xf>
    <xf numFmtId="0" fontId="38" fillId="0" borderId="1" xfId="0" applyFont="1" applyBorder="1" applyAlignment="1">
      <alignment vertical="center"/>
    </xf>
    <xf numFmtId="0" fontId="38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>
      <alignment vertical="center"/>
    </xf>
    <xf numFmtId="4" fontId="0" fillId="6" borderId="1" xfId="0" applyNumberFormat="1" applyFont="1" applyFill="1" applyBorder="1" applyAlignment="1" applyProtection="1">
      <alignment vertical="center"/>
      <protection locked="0"/>
    </xf>
    <xf numFmtId="0" fontId="0" fillId="6" borderId="1" xfId="0" applyFont="1" applyFill="1" applyBorder="1" applyAlignment="1" applyProtection="1">
      <alignment horizontal="center" vertical="center"/>
    </xf>
    <xf numFmtId="49" fontId="0" fillId="6" borderId="1" xfId="0" applyNumberFormat="1" applyFont="1" applyFill="1" applyBorder="1" applyAlignment="1" applyProtection="1">
      <alignment horizontal="left" vertical="center" wrapText="1"/>
    </xf>
    <xf numFmtId="0" fontId="7" fillId="0" borderId="33" xfId="0" applyFont="1" applyBorder="1" applyAlignment="1" applyProtection="1"/>
    <xf numFmtId="0" fontId="0" fillId="0" borderId="33" xfId="0" applyFont="1" applyBorder="1" applyAlignment="1" applyProtection="1">
      <alignment horizontal="left" vertical="center" wrapText="1"/>
    </xf>
    <xf numFmtId="0" fontId="52" fillId="0" borderId="33" xfId="0" applyFont="1" applyBorder="1" applyAlignment="1"/>
    <xf numFmtId="0" fontId="51" fillId="0" borderId="33" xfId="0" applyFont="1" applyBorder="1" applyAlignment="1" applyProtection="1">
      <alignment horizontal="left" vertical="center" wrapText="1"/>
    </xf>
    <xf numFmtId="0" fontId="53" fillId="0" borderId="33" xfId="0" applyFont="1" applyBorder="1" applyAlignment="1" applyProtection="1">
      <alignment horizontal="left" vertical="center" wrapText="1"/>
    </xf>
    <xf numFmtId="0" fontId="0" fillId="6" borderId="32" xfId="0" applyFont="1" applyFill="1" applyBorder="1" applyAlignment="1" applyProtection="1">
      <alignment horizontal="center" vertical="center"/>
    </xf>
    <xf numFmtId="0" fontId="22" fillId="6" borderId="32" xfId="0" applyFont="1" applyFill="1" applyBorder="1" applyAlignment="1">
      <alignment horizontal="left" vertical="center"/>
    </xf>
    <xf numFmtId="0" fontId="0" fillId="6" borderId="1" xfId="0" applyFont="1" applyFill="1" applyBorder="1" applyAlignment="1">
      <alignment vertical="center"/>
    </xf>
    <xf numFmtId="4" fontId="22" fillId="6" borderId="1" xfId="0" applyNumberFormat="1" applyFont="1" applyFill="1" applyBorder="1" applyAlignment="1"/>
    <xf numFmtId="0" fontId="43" fillId="6" borderId="32" xfId="0" applyFont="1" applyFill="1" applyBorder="1" applyAlignment="1">
      <alignment horizontal="left" vertical="center"/>
    </xf>
    <xf numFmtId="0" fontId="44" fillId="6" borderId="1" xfId="0" applyFont="1" applyFill="1" applyBorder="1" applyAlignment="1">
      <alignment vertical="center"/>
    </xf>
    <xf numFmtId="0" fontId="41" fillId="6" borderId="1" xfId="0" applyFont="1" applyFill="1" applyBorder="1" applyAlignment="1">
      <alignment vertical="center"/>
    </xf>
    <xf numFmtId="4" fontId="42" fillId="6" borderId="1" xfId="0" applyNumberFormat="1" applyFont="1" applyFill="1" applyBorder="1" applyAlignment="1"/>
    <xf numFmtId="0" fontId="46" fillId="6" borderId="1" xfId="0" applyFont="1" applyFill="1" applyBorder="1" applyAlignment="1">
      <alignment horizontal="left"/>
    </xf>
    <xf numFmtId="4" fontId="46" fillId="6" borderId="1" xfId="0" applyNumberFormat="1" applyFont="1" applyFill="1" applyBorder="1" applyAlignment="1"/>
    <xf numFmtId="4" fontId="38" fillId="6" borderId="1" xfId="0" applyNumberFormat="1" applyFont="1" applyFill="1" applyBorder="1" applyAlignment="1"/>
    <xf numFmtId="49" fontId="44" fillId="6" borderId="1" xfId="2" applyNumberFormat="1" applyFont="1" applyFill="1" applyBorder="1" applyAlignment="1">
      <alignment horizontal="left" vertical="center"/>
    </xf>
    <xf numFmtId="0" fontId="44" fillId="6" borderId="1" xfId="2" applyFont="1" applyFill="1" applyBorder="1" applyAlignment="1">
      <alignment vertical="center" wrapText="1"/>
    </xf>
    <xf numFmtId="4" fontId="44" fillId="6" borderId="1" xfId="2" applyNumberFormat="1" applyFont="1" applyFill="1" applyBorder="1" applyAlignment="1">
      <alignment horizontal="right" vertical="center"/>
    </xf>
    <xf numFmtId="0" fontId="47" fillId="6" borderId="32" xfId="0" applyFont="1" applyFill="1" applyBorder="1" applyAlignment="1" applyProtection="1">
      <alignment horizontal="center" vertical="center"/>
      <protection locked="0"/>
    </xf>
    <xf numFmtId="0" fontId="47" fillId="6" borderId="1" xfId="0" applyFont="1" applyFill="1" applyBorder="1" applyAlignment="1" applyProtection="1">
      <alignment horizontal="center" vertical="center"/>
      <protection locked="0"/>
    </xf>
    <xf numFmtId="49" fontId="47" fillId="6" borderId="1" xfId="0" applyNumberFormat="1" applyFont="1" applyFill="1" applyBorder="1" applyAlignment="1" applyProtection="1">
      <alignment horizontal="left" vertical="center" wrapText="1"/>
      <protection locked="0"/>
    </xf>
    <xf numFmtId="0" fontId="47" fillId="6" borderId="1" xfId="0" applyFont="1" applyFill="1" applyBorder="1" applyAlignment="1" applyProtection="1">
      <alignment horizontal="left" vertical="center" wrapText="1"/>
      <protection locked="0"/>
    </xf>
    <xf numFmtId="0" fontId="47" fillId="6" borderId="1" xfId="0" applyFont="1" applyFill="1" applyBorder="1" applyAlignment="1" applyProtection="1">
      <alignment horizontal="center" vertical="center" wrapText="1"/>
      <protection locked="0"/>
    </xf>
    <xf numFmtId="167" fontId="47" fillId="6" borderId="1" xfId="0" applyNumberFormat="1" applyFont="1" applyFill="1" applyBorder="1" applyAlignment="1" applyProtection="1">
      <alignment vertical="center"/>
      <protection locked="0"/>
    </xf>
    <xf numFmtId="4" fontId="47" fillId="6" borderId="1" xfId="0" applyNumberFormat="1" applyFont="1" applyFill="1" applyBorder="1" applyAlignment="1" applyProtection="1">
      <alignment vertical="center"/>
      <protection locked="0"/>
    </xf>
    <xf numFmtId="0" fontId="48" fillId="6" borderId="32" xfId="0" applyFont="1" applyFill="1" applyBorder="1" applyAlignment="1">
      <alignment vertical="center"/>
    </xf>
    <xf numFmtId="0" fontId="49" fillId="6" borderId="1" xfId="0" applyFont="1" applyFill="1" applyBorder="1" applyAlignment="1">
      <alignment horizontal="left" vertical="center"/>
    </xf>
    <xf numFmtId="0" fontId="48" fillId="6" borderId="1" xfId="0" applyFont="1" applyFill="1" applyBorder="1" applyAlignment="1">
      <alignment horizontal="left" vertical="center"/>
    </xf>
    <xf numFmtId="0" fontId="48" fillId="6" borderId="1" xfId="0" applyFont="1" applyFill="1" applyBorder="1" applyAlignment="1">
      <alignment horizontal="left" vertical="center" wrapText="1"/>
    </xf>
    <xf numFmtId="0" fontId="48" fillId="6" borderId="1" xfId="0" applyFont="1" applyFill="1" applyBorder="1" applyAlignment="1">
      <alignment vertical="center"/>
    </xf>
    <xf numFmtId="167" fontId="48" fillId="6" borderId="1" xfId="0" applyNumberFormat="1" applyFont="1" applyFill="1" applyBorder="1" applyAlignment="1">
      <alignment vertical="center"/>
    </xf>
    <xf numFmtId="0" fontId="0" fillId="6" borderId="32" xfId="0" applyFont="1" applyFill="1" applyBorder="1" applyAlignment="1" applyProtection="1">
      <alignment vertical="center"/>
      <protection locked="0"/>
    </xf>
    <xf numFmtId="0" fontId="44" fillId="6" borderId="32" xfId="0" applyFont="1" applyFill="1" applyBorder="1" applyAlignment="1">
      <alignment vertical="center"/>
    </xf>
    <xf numFmtId="0" fontId="44" fillId="6" borderId="1" xfId="2" applyFont="1" applyFill="1" applyBorder="1" applyAlignment="1">
      <alignment vertical="top" wrapText="1"/>
    </xf>
    <xf numFmtId="4" fontId="44" fillId="6" borderId="1" xfId="2" applyNumberFormat="1" applyFont="1" applyFill="1" applyBorder="1" applyAlignment="1">
      <alignment horizontal="right"/>
    </xf>
    <xf numFmtId="49" fontId="44" fillId="6" borderId="1" xfId="2" applyNumberFormat="1" applyFont="1" applyFill="1" applyBorder="1" applyAlignment="1">
      <alignment horizontal="left" vertical="top"/>
    </xf>
    <xf numFmtId="0" fontId="45" fillId="6" borderId="1" xfId="0" applyFont="1" applyFill="1" applyBorder="1" applyAlignment="1" applyProtection="1">
      <protection locked="0"/>
    </xf>
    <xf numFmtId="0" fontId="7" fillId="6" borderId="32" xfId="0" applyFont="1" applyFill="1" applyBorder="1" applyAlignment="1" applyProtection="1"/>
    <xf numFmtId="0" fontId="7" fillId="6" borderId="1" xfId="0" applyFont="1" applyFill="1" applyBorder="1" applyAlignment="1" applyProtection="1">
      <alignment horizontal="left"/>
    </xf>
    <xf numFmtId="0" fontId="5" fillId="6" borderId="1" xfId="0" applyFont="1" applyFill="1" applyBorder="1" applyAlignment="1" applyProtection="1">
      <alignment horizontal="left"/>
    </xf>
    <xf numFmtId="0" fontId="7" fillId="6" borderId="1" xfId="0" applyFont="1" applyFill="1" applyBorder="1" applyAlignment="1" applyProtection="1"/>
    <xf numFmtId="4" fontId="5" fillId="6" borderId="1" xfId="0" applyNumberFormat="1" applyFont="1" applyFill="1" applyBorder="1" applyAlignment="1" applyProtection="1"/>
    <xf numFmtId="0" fontId="0" fillId="6" borderId="1" xfId="0" applyFont="1" applyFill="1" applyBorder="1" applyAlignment="1" applyProtection="1">
      <alignment horizontal="left" vertical="center" wrapText="1"/>
    </xf>
    <xf numFmtId="0" fontId="0" fillId="6" borderId="1" xfId="0" applyFont="1" applyFill="1" applyBorder="1" applyAlignment="1" applyProtection="1">
      <alignment horizontal="center" vertical="center" wrapText="1"/>
    </xf>
    <xf numFmtId="167" fontId="0" fillId="6" borderId="1" xfId="0" applyNumberFormat="1" applyFont="1" applyFill="1" applyBorder="1" applyAlignment="1" applyProtection="1">
      <alignment vertical="center"/>
    </xf>
    <xf numFmtId="4" fontId="0" fillId="6" borderId="1" xfId="0" applyNumberFormat="1" applyFont="1" applyFill="1" applyBorder="1" applyAlignment="1" applyProtection="1">
      <alignment vertical="center"/>
    </xf>
    <xf numFmtId="0" fontId="52" fillId="6" borderId="32" xfId="0" applyFont="1" applyFill="1" applyBorder="1" applyAlignment="1"/>
    <xf numFmtId="0" fontId="52" fillId="6" borderId="1" xfId="0" applyFont="1" applyFill="1" applyBorder="1" applyAlignment="1">
      <alignment horizontal="left"/>
    </xf>
    <xf numFmtId="0" fontId="40" fillId="6" borderId="1" xfId="0" applyFont="1" applyFill="1" applyBorder="1" applyAlignment="1">
      <alignment horizontal="left"/>
    </xf>
    <xf numFmtId="0" fontId="52" fillId="6" borderId="1" xfId="0" applyFont="1" applyFill="1" applyBorder="1" applyAlignment="1"/>
    <xf numFmtId="0" fontId="52" fillId="6" borderId="1" xfId="0" applyFont="1" applyFill="1" applyBorder="1" applyAlignment="1" applyProtection="1">
      <protection locked="0"/>
    </xf>
    <xf numFmtId="0" fontId="0" fillId="6" borderId="1" xfId="0" applyFill="1" applyBorder="1" applyAlignment="1" applyProtection="1">
      <alignment horizontal="left" vertical="center" wrapText="1"/>
    </xf>
    <xf numFmtId="0" fontId="53" fillId="6" borderId="1" xfId="0" applyFont="1" applyFill="1" applyBorder="1" applyAlignment="1" applyProtection="1">
      <alignment horizontal="left" vertical="center" wrapText="1"/>
    </xf>
    <xf numFmtId="0" fontId="54" fillId="6" borderId="1" xfId="0" applyFont="1" applyFill="1" applyBorder="1" applyAlignment="1">
      <alignment horizontal="left"/>
    </xf>
    <xf numFmtId="4" fontId="54" fillId="6" borderId="1" xfId="0" applyNumberFormat="1" applyFont="1" applyFill="1" applyBorder="1" applyAlignment="1"/>
    <xf numFmtId="0" fontId="53" fillId="6" borderId="34" xfId="0" applyFont="1" applyFill="1" applyBorder="1" applyAlignment="1" applyProtection="1">
      <alignment horizontal="center" vertical="center"/>
    </xf>
    <xf numFmtId="0" fontId="53" fillId="6" borderId="35" xfId="0" applyFont="1" applyFill="1" applyBorder="1" applyAlignment="1" applyProtection="1">
      <alignment horizontal="center" vertical="center"/>
    </xf>
    <xf numFmtId="49" fontId="53" fillId="6" borderId="35" xfId="0" applyNumberFormat="1" applyFont="1" applyFill="1" applyBorder="1" applyAlignment="1" applyProtection="1">
      <alignment horizontal="left" vertical="center" wrapText="1"/>
    </xf>
    <xf numFmtId="0" fontId="53" fillId="6" borderId="35" xfId="0" applyFont="1" applyFill="1" applyBorder="1" applyAlignment="1" applyProtection="1">
      <alignment horizontal="left" vertical="center" wrapText="1"/>
    </xf>
    <xf numFmtId="0" fontId="53" fillId="6" borderId="35" xfId="0" applyFont="1" applyFill="1" applyBorder="1" applyAlignment="1" applyProtection="1">
      <alignment horizontal="center" vertical="center" wrapText="1"/>
    </xf>
    <xf numFmtId="4" fontId="53" fillId="6" borderId="35" xfId="0" applyNumberFormat="1" applyFont="1" applyFill="1" applyBorder="1" applyAlignment="1" applyProtection="1">
      <alignment vertical="center"/>
    </xf>
    <xf numFmtId="4" fontId="53" fillId="6" borderId="35" xfId="0" applyNumberFormat="1" applyFont="1" applyFill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51" fillId="0" borderId="1" xfId="0" applyFont="1" applyBorder="1" applyAlignment="1" applyProtection="1">
      <alignment horizontal="left" vertical="center" wrapText="1"/>
    </xf>
    <xf numFmtId="0" fontId="0" fillId="6" borderId="1" xfId="0" applyFill="1" applyBorder="1"/>
    <xf numFmtId="0" fontId="51" fillId="0" borderId="36" xfId="0" applyFont="1" applyBorder="1" applyAlignment="1" applyProtection="1">
      <alignment horizontal="left" vertical="center" wrapText="1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4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9" fillId="2" borderId="0" xfId="1" applyFont="1" applyFill="1" applyAlignment="1" applyProtection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15" fillId="3" borderId="1" xfId="0" applyFont="1" applyFill="1" applyBorder="1" applyAlignment="1">
      <alignment horizontal="center" vertical="center"/>
    </xf>
    <xf numFmtId="0" fontId="0" fillId="0" borderId="1" xfId="0" applyBorder="1"/>
    <xf numFmtId="0" fontId="4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3">
    <cellStyle name="Hypertextový odkaz" xfId="1" builtinId="8"/>
    <cellStyle name="normální" xfId="0" builtinId="0" customBuiltin="1"/>
    <cellStyle name="normální_POL.XLS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 activeCell="BE23" sqref="BE2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48" t="s">
        <v>8</v>
      </c>
      <c r="AS2" s="349"/>
      <c r="AT2" s="349"/>
      <c r="AU2" s="349"/>
      <c r="AV2" s="349"/>
      <c r="AW2" s="349"/>
      <c r="AX2" s="349"/>
      <c r="AY2" s="349"/>
      <c r="AZ2" s="349"/>
      <c r="BA2" s="349"/>
      <c r="BB2" s="349"/>
      <c r="BC2" s="349"/>
      <c r="BD2" s="349"/>
      <c r="BE2" s="349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S4" s="22" t="s">
        <v>14</v>
      </c>
    </row>
    <row r="5" spans="1:74" ht="14.45" customHeight="1">
      <c r="B5" s="26"/>
      <c r="C5" s="27"/>
      <c r="D5" s="31" t="s">
        <v>15</v>
      </c>
      <c r="E5" s="27"/>
      <c r="F5" s="27"/>
      <c r="G5" s="27"/>
      <c r="H5" s="27"/>
      <c r="I5" s="27"/>
      <c r="J5" s="27"/>
      <c r="K5" s="374" t="s">
        <v>16</v>
      </c>
      <c r="L5" s="375"/>
      <c r="M5" s="375"/>
      <c r="N5" s="375"/>
      <c r="O5" s="375"/>
      <c r="P5" s="375"/>
      <c r="Q5" s="375"/>
      <c r="R5" s="375"/>
      <c r="S5" s="375"/>
      <c r="T5" s="375"/>
      <c r="U5" s="375"/>
      <c r="V5" s="375"/>
      <c r="W5" s="375"/>
      <c r="X5" s="375"/>
      <c r="Y5" s="375"/>
      <c r="Z5" s="375"/>
      <c r="AA5" s="375"/>
      <c r="AB5" s="375"/>
      <c r="AC5" s="375"/>
      <c r="AD5" s="375"/>
      <c r="AE5" s="375"/>
      <c r="AF5" s="375"/>
      <c r="AG5" s="375"/>
      <c r="AH5" s="375"/>
      <c r="AI5" s="375"/>
      <c r="AJ5" s="375"/>
      <c r="AK5" s="375"/>
      <c r="AL5" s="375"/>
      <c r="AM5" s="375"/>
      <c r="AN5" s="375"/>
      <c r="AO5" s="375"/>
      <c r="AP5" s="27"/>
      <c r="AQ5" s="29"/>
      <c r="BS5" s="22" t="s">
        <v>9</v>
      </c>
    </row>
    <row r="6" spans="1:74" ht="36.950000000000003" customHeight="1">
      <c r="B6" s="26"/>
      <c r="C6" s="27"/>
      <c r="D6" s="33" t="s">
        <v>17</v>
      </c>
      <c r="E6" s="27"/>
      <c r="F6" s="27"/>
      <c r="G6" s="27"/>
      <c r="H6" s="27"/>
      <c r="I6" s="27"/>
      <c r="J6" s="27"/>
      <c r="K6" s="376" t="s">
        <v>372</v>
      </c>
      <c r="L6" s="375"/>
      <c r="M6" s="375"/>
      <c r="N6" s="375"/>
      <c r="O6" s="375"/>
      <c r="P6" s="375"/>
      <c r="Q6" s="375"/>
      <c r="R6" s="375"/>
      <c r="S6" s="375"/>
      <c r="T6" s="375"/>
      <c r="U6" s="375"/>
      <c r="V6" s="375"/>
      <c r="W6" s="375"/>
      <c r="X6" s="375"/>
      <c r="Y6" s="375"/>
      <c r="Z6" s="375"/>
      <c r="AA6" s="375"/>
      <c r="AB6" s="375"/>
      <c r="AC6" s="375"/>
      <c r="AD6" s="375"/>
      <c r="AE6" s="375"/>
      <c r="AF6" s="375"/>
      <c r="AG6" s="375"/>
      <c r="AH6" s="375"/>
      <c r="AI6" s="375"/>
      <c r="AJ6" s="375"/>
      <c r="AK6" s="375"/>
      <c r="AL6" s="375"/>
      <c r="AM6" s="375"/>
      <c r="AN6" s="375"/>
      <c r="AO6" s="375"/>
      <c r="AP6" s="27"/>
      <c r="AQ6" s="29"/>
      <c r="BS6" s="22" t="s">
        <v>9</v>
      </c>
    </row>
    <row r="7" spans="1:74" ht="14.45" customHeight="1">
      <c r="B7" s="26"/>
      <c r="C7" s="27"/>
      <c r="D7" s="34" t="s">
        <v>18</v>
      </c>
      <c r="E7" s="27"/>
      <c r="F7" s="27"/>
      <c r="G7" s="27"/>
      <c r="H7" s="27"/>
      <c r="I7" s="27"/>
      <c r="J7" s="27"/>
      <c r="K7" s="32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4" t="s">
        <v>20</v>
      </c>
      <c r="AL7" s="27"/>
      <c r="AM7" s="27"/>
      <c r="AN7" s="32"/>
      <c r="AO7" s="27"/>
      <c r="AP7" s="27"/>
      <c r="AQ7" s="29"/>
      <c r="BS7" s="22" t="s">
        <v>9</v>
      </c>
    </row>
    <row r="8" spans="1:74" ht="14.45" customHeight="1">
      <c r="B8" s="26"/>
      <c r="C8" s="27"/>
      <c r="D8" s="34" t="s">
        <v>21</v>
      </c>
      <c r="E8" s="27"/>
      <c r="F8" s="27"/>
      <c r="G8" s="27"/>
      <c r="H8" s="27"/>
      <c r="I8" s="27"/>
      <c r="J8" s="27"/>
      <c r="K8" s="32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4" t="s">
        <v>23</v>
      </c>
      <c r="AL8" s="27"/>
      <c r="AM8" s="27"/>
      <c r="AN8" s="185">
        <v>43084</v>
      </c>
      <c r="AO8" s="27"/>
      <c r="AP8" s="27"/>
      <c r="AQ8" s="29"/>
      <c r="BS8" s="22" t="s">
        <v>9</v>
      </c>
    </row>
    <row r="9" spans="1:74" ht="29.25" customHeight="1">
      <c r="B9" s="26"/>
      <c r="C9" s="27"/>
      <c r="D9" s="31" t="s">
        <v>24</v>
      </c>
      <c r="E9" s="27"/>
      <c r="F9" s="27"/>
      <c r="G9" s="27"/>
      <c r="H9" s="27"/>
      <c r="I9" s="27"/>
      <c r="J9" s="27"/>
      <c r="K9" s="35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31" t="s">
        <v>25</v>
      </c>
      <c r="AL9" s="27"/>
      <c r="AM9" s="27"/>
      <c r="AN9" s="35"/>
      <c r="AO9" s="27"/>
      <c r="AP9" s="27"/>
      <c r="AQ9" s="29"/>
      <c r="BS9" s="22" t="s">
        <v>9</v>
      </c>
    </row>
    <row r="10" spans="1:74" ht="14.45" customHeight="1">
      <c r="B10" s="26"/>
      <c r="C10" s="27"/>
      <c r="D10" s="34" t="s">
        <v>26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4" t="s">
        <v>27</v>
      </c>
      <c r="AL10" s="27"/>
      <c r="AM10" s="27"/>
      <c r="AN10" s="32" t="s">
        <v>5</v>
      </c>
      <c r="AO10" s="27"/>
      <c r="AP10" s="27"/>
      <c r="AQ10" s="29"/>
      <c r="BS10" s="22" t="s">
        <v>9</v>
      </c>
    </row>
    <row r="11" spans="1:74" ht="18.399999999999999" customHeight="1">
      <c r="B11" s="26"/>
      <c r="C11" s="27"/>
      <c r="D11" s="27"/>
      <c r="E11" s="198" t="s">
        <v>280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4" t="s">
        <v>28</v>
      </c>
      <c r="AL11" s="27"/>
      <c r="AM11" s="27"/>
      <c r="AN11" s="32" t="s">
        <v>5</v>
      </c>
      <c r="AO11" s="27"/>
      <c r="AP11" s="27"/>
      <c r="AQ11" s="29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S12" s="22" t="s">
        <v>9</v>
      </c>
    </row>
    <row r="13" spans="1:74" ht="14.45" customHeight="1">
      <c r="B13" s="26"/>
      <c r="C13" s="27"/>
      <c r="D13" s="34" t="s">
        <v>29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4" t="s">
        <v>27</v>
      </c>
      <c r="AL13" s="27"/>
      <c r="AM13" s="27"/>
      <c r="AN13" s="32" t="s">
        <v>5</v>
      </c>
      <c r="AO13" s="27"/>
      <c r="AP13" s="27"/>
      <c r="AQ13" s="29"/>
      <c r="BS13" s="22" t="s">
        <v>9</v>
      </c>
    </row>
    <row r="14" spans="1:74" ht="15">
      <c r="B14" s="26"/>
      <c r="C14" s="27"/>
      <c r="D14" s="27"/>
      <c r="E14" s="32" t="s">
        <v>30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4" t="s">
        <v>28</v>
      </c>
      <c r="AL14" s="27"/>
      <c r="AM14" s="27"/>
      <c r="AN14" s="32" t="s">
        <v>5</v>
      </c>
      <c r="AO14" s="27"/>
      <c r="AP14" s="27"/>
      <c r="AQ14" s="29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S15" s="22" t="s">
        <v>6</v>
      </c>
    </row>
    <row r="16" spans="1:74" ht="14.45" customHeight="1">
      <c r="B16" s="26"/>
      <c r="C16" s="27"/>
      <c r="D16" s="34" t="s">
        <v>31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4" t="s">
        <v>27</v>
      </c>
      <c r="AL16" s="27"/>
      <c r="AM16" s="27"/>
      <c r="AN16" s="32" t="s">
        <v>5</v>
      </c>
      <c r="AO16" s="27"/>
      <c r="AP16" s="27"/>
      <c r="AQ16" s="29"/>
      <c r="BS16" s="22" t="s">
        <v>6</v>
      </c>
    </row>
    <row r="17" spans="2:71" ht="18.399999999999999" customHeight="1">
      <c r="B17" s="26"/>
      <c r="C17" s="27"/>
      <c r="D17" s="27"/>
      <c r="E17" s="32" t="s">
        <v>32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4" t="s">
        <v>28</v>
      </c>
      <c r="AL17" s="27"/>
      <c r="AM17" s="27"/>
      <c r="AN17" s="32" t="s">
        <v>5</v>
      </c>
      <c r="AO17" s="27"/>
      <c r="AP17" s="27"/>
      <c r="AQ17" s="29"/>
      <c r="BS17" s="22" t="s">
        <v>33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S18" s="22" t="s">
        <v>9</v>
      </c>
    </row>
    <row r="19" spans="2:71" ht="14.45" customHeight="1">
      <c r="B19" s="26"/>
      <c r="C19" s="27"/>
      <c r="D19" s="34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S19" s="22" t="s">
        <v>9</v>
      </c>
    </row>
    <row r="20" spans="2:71" ht="77.25" customHeight="1">
      <c r="B20" s="26"/>
      <c r="C20" s="27"/>
      <c r="D20" s="27"/>
      <c r="E20" s="377" t="s">
        <v>35</v>
      </c>
      <c r="F20" s="377"/>
      <c r="G20" s="377"/>
      <c r="H20" s="377"/>
      <c r="I20" s="377"/>
      <c r="J20" s="377"/>
      <c r="K20" s="377"/>
      <c r="L20" s="377"/>
      <c r="M20" s="377"/>
      <c r="N20" s="377"/>
      <c r="O20" s="377"/>
      <c r="P20" s="377"/>
      <c r="Q20" s="377"/>
      <c r="R20" s="377"/>
      <c r="S20" s="377"/>
      <c r="T20" s="377"/>
      <c r="U20" s="377"/>
      <c r="V20" s="377"/>
      <c r="W20" s="377"/>
      <c r="X20" s="377"/>
      <c r="Y20" s="377"/>
      <c r="Z20" s="377"/>
      <c r="AA20" s="377"/>
      <c r="AB20" s="377"/>
      <c r="AC20" s="377"/>
      <c r="AD20" s="377"/>
      <c r="AE20" s="377"/>
      <c r="AF20" s="377"/>
      <c r="AG20" s="377"/>
      <c r="AH20" s="377"/>
      <c r="AI20" s="377"/>
      <c r="AJ20" s="377"/>
      <c r="AK20" s="377"/>
      <c r="AL20" s="377"/>
      <c r="AM20" s="377"/>
      <c r="AN20" s="377"/>
      <c r="AO20" s="27"/>
      <c r="AP20" s="27"/>
      <c r="AQ20" s="29"/>
      <c r="BS20" s="22" t="s">
        <v>33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</row>
    <row r="22" spans="2:71" ht="6.95" customHeight="1">
      <c r="B22" s="26"/>
      <c r="C22" s="27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7"/>
      <c r="AQ22" s="29"/>
    </row>
    <row r="23" spans="2:71" s="1" customFormat="1" ht="25.9" customHeight="1">
      <c r="B23" s="37"/>
      <c r="C23" s="38"/>
      <c r="D23" s="39" t="s">
        <v>36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78">
        <f>ROUND(AG51,2)</f>
        <v>0</v>
      </c>
      <c r="AL23" s="379"/>
      <c r="AM23" s="379"/>
      <c r="AN23" s="379"/>
      <c r="AO23" s="379"/>
      <c r="AP23" s="38"/>
      <c r="AQ23" s="41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</row>
    <row r="25" spans="2:71" s="1" customForma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80" t="s">
        <v>37</v>
      </c>
      <c r="M25" s="380"/>
      <c r="N25" s="380"/>
      <c r="O25" s="380"/>
      <c r="P25" s="38"/>
      <c r="Q25" s="38"/>
      <c r="R25" s="38"/>
      <c r="S25" s="38"/>
      <c r="T25" s="38"/>
      <c r="U25" s="38"/>
      <c r="V25" s="38"/>
      <c r="W25" s="380" t="s">
        <v>38</v>
      </c>
      <c r="X25" s="380"/>
      <c r="Y25" s="380"/>
      <c r="Z25" s="380"/>
      <c r="AA25" s="380"/>
      <c r="AB25" s="380"/>
      <c r="AC25" s="380"/>
      <c r="AD25" s="380"/>
      <c r="AE25" s="380"/>
      <c r="AF25" s="38"/>
      <c r="AG25" s="38"/>
      <c r="AH25" s="38"/>
      <c r="AI25" s="38"/>
      <c r="AJ25" s="38"/>
      <c r="AK25" s="380" t="s">
        <v>39</v>
      </c>
      <c r="AL25" s="380"/>
      <c r="AM25" s="380"/>
      <c r="AN25" s="380"/>
      <c r="AO25" s="380"/>
      <c r="AP25" s="38"/>
      <c r="AQ25" s="41"/>
    </row>
    <row r="26" spans="2:71" s="2" customFormat="1" ht="14.45" customHeight="1">
      <c r="B26" s="43"/>
      <c r="C26" s="44"/>
      <c r="D26" s="45" t="s">
        <v>40</v>
      </c>
      <c r="E26" s="44"/>
      <c r="F26" s="45" t="s">
        <v>41</v>
      </c>
      <c r="G26" s="44"/>
      <c r="H26" s="44"/>
      <c r="I26" s="44"/>
      <c r="J26" s="44"/>
      <c r="K26" s="44"/>
      <c r="L26" s="362">
        <v>0.21</v>
      </c>
      <c r="M26" s="363"/>
      <c r="N26" s="363"/>
      <c r="O26" s="363"/>
      <c r="P26" s="44"/>
      <c r="Q26" s="44"/>
      <c r="R26" s="44"/>
      <c r="S26" s="44"/>
      <c r="T26" s="44"/>
      <c r="U26" s="44"/>
      <c r="V26" s="44"/>
      <c r="W26" s="364">
        <f>AG51</f>
        <v>0</v>
      </c>
      <c r="X26" s="363"/>
      <c r="Y26" s="363"/>
      <c r="Z26" s="363"/>
      <c r="AA26" s="363"/>
      <c r="AB26" s="363"/>
      <c r="AC26" s="363"/>
      <c r="AD26" s="363"/>
      <c r="AE26" s="363"/>
      <c r="AF26" s="44"/>
      <c r="AG26" s="44"/>
      <c r="AH26" s="44"/>
      <c r="AI26" s="44"/>
      <c r="AJ26" s="44"/>
      <c r="AK26" s="364">
        <f>W26*0.21</f>
        <v>0</v>
      </c>
      <c r="AL26" s="363"/>
      <c r="AM26" s="363"/>
      <c r="AN26" s="363"/>
      <c r="AO26" s="363"/>
      <c r="AP26" s="44"/>
      <c r="AQ26" s="46"/>
    </row>
    <row r="27" spans="2:71" s="2" customFormat="1" ht="14.45" customHeight="1">
      <c r="B27" s="43"/>
      <c r="C27" s="44"/>
      <c r="D27" s="44"/>
      <c r="E27" s="44"/>
      <c r="F27" s="45" t="s">
        <v>42</v>
      </c>
      <c r="G27" s="44"/>
      <c r="H27" s="44"/>
      <c r="I27" s="44"/>
      <c r="J27" s="44"/>
      <c r="K27" s="44"/>
      <c r="L27" s="362">
        <v>0.15</v>
      </c>
      <c r="M27" s="363"/>
      <c r="N27" s="363"/>
      <c r="O27" s="363"/>
      <c r="P27" s="44"/>
      <c r="Q27" s="44"/>
      <c r="R27" s="44"/>
      <c r="S27" s="44"/>
      <c r="T27" s="44"/>
      <c r="U27" s="44"/>
      <c r="V27" s="44"/>
      <c r="W27" s="364">
        <v>0</v>
      </c>
      <c r="X27" s="363"/>
      <c r="Y27" s="363"/>
      <c r="Z27" s="363"/>
      <c r="AA27" s="363"/>
      <c r="AB27" s="363"/>
      <c r="AC27" s="363"/>
      <c r="AD27" s="363"/>
      <c r="AE27" s="363"/>
      <c r="AF27" s="44"/>
      <c r="AG27" s="44"/>
      <c r="AH27" s="44"/>
      <c r="AI27" s="44"/>
      <c r="AJ27" s="44"/>
      <c r="AK27" s="364">
        <v>0</v>
      </c>
      <c r="AL27" s="363"/>
      <c r="AM27" s="363"/>
      <c r="AN27" s="363"/>
      <c r="AO27" s="363"/>
      <c r="AP27" s="44"/>
      <c r="AQ27" s="46"/>
    </row>
    <row r="28" spans="2:71" s="2" customFormat="1" ht="14.45" hidden="1" customHeight="1">
      <c r="B28" s="43"/>
      <c r="C28" s="44"/>
      <c r="D28" s="44"/>
      <c r="E28" s="44"/>
      <c r="F28" s="45" t="s">
        <v>43</v>
      </c>
      <c r="G28" s="44"/>
      <c r="H28" s="44"/>
      <c r="I28" s="44"/>
      <c r="J28" s="44"/>
      <c r="K28" s="44"/>
      <c r="L28" s="362">
        <v>0.21</v>
      </c>
      <c r="M28" s="363"/>
      <c r="N28" s="363"/>
      <c r="O28" s="363"/>
      <c r="P28" s="44"/>
      <c r="Q28" s="44"/>
      <c r="R28" s="44"/>
      <c r="S28" s="44"/>
      <c r="T28" s="44"/>
      <c r="U28" s="44"/>
      <c r="V28" s="44"/>
      <c r="W28" s="364" t="e">
        <f>ROUND(BB51,2)</f>
        <v>#REF!</v>
      </c>
      <c r="X28" s="363"/>
      <c r="Y28" s="363"/>
      <c r="Z28" s="363"/>
      <c r="AA28" s="363"/>
      <c r="AB28" s="363"/>
      <c r="AC28" s="363"/>
      <c r="AD28" s="363"/>
      <c r="AE28" s="363"/>
      <c r="AF28" s="44"/>
      <c r="AG28" s="44"/>
      <c r="AH28" s="44"/>
      <c r="AI28" s="44"/>
      <c r="AJ28" s="44"/>
      <c r="AK28" s="364">
        <v>0</v>
      </c>
      <c r="AL28" s="363"/>
      <c r="AM28" s="363"/>
      <c r="AN28" s="363"/>
      <c r="AO28" s="363"/>
      <c r="AP28" s="44"/>
      <c r="AQ28" s="46"/>
    </row>
    <row r="29" spans="2:71" s="2" customFormat="1" ht="14.45" hidden="1" customHeight="1">
      <c r="B29" s="43"/>
      <c r="C29" s="44"/>
      <c r="D29" s="44"/>
      <c r="E29" s="44"/>
      <c r="F29" s="45" t="s">
        <v>44</v>
      </c>
      <c r="G29" s="44"/>
      <c r="H29" s="44"/>
      <c r="I29" s="44"/>
      <c r="J29" s="44"/>
      <c r="K29" s="44"/>
      <c r="L29" s="362">
        <v>0.15</v>
      </c>
      <c r="M29" s="363"/>
      <c r="N29" s="363"/>
      <c r="O29" s="363"/>
      <c r="P29" s="44"/>
      <c r="Q29" s="44"/>
      <c r="R29" s="44"/>
      <c r="S29" s="44"/>
      <c r="T29" s="44"/>
      <c r="U29" s="44"/>
      <c r="V29" s="44"/>
      <c r="W29" s="364" t="e">
        <f>ROUND(BC51,2)</f>
        <v>#REF!</v>
      </c>
      <c r="X29" s="363"/>
      <c r="Y29" s="363"/>
      <c r="Z29" s="363"/>
      <c r="AA29" s="363"/>
      <c r="AB29" s="363"/>
      <c r="AC29" s="363"/>
      <c r="AD29" s="363"/>
      <c r="AE29" s="363"/>
      <c r="AF29" s="44"/>
      <c r="AG29" s="44"/>
      <c r="AH29" s="44"/>
      <c r="AI29" s="44"/>
      <c r="AJ29" s="44"/>
      <c r="AK29" s="364">
        <v>0</v>
      </c>
      <c r="AL29" s="363"/>
      <c r="AM29" s="363"/>
      <c r="AN29" s="363"/>
      <c r="AO29" s="363"/>
      <c r="AP29" s="44"/>
      <c r="AQ29" s="46"/>
    </row>
    <row r="30" spans="2:71" s="2" customFormat="1" ht="14.45" hidden="1" customHeight="1">
      <c r="B30" s="43"/>
      <c r="C30" s="44"/>
      <c r="D30" s="44"/>
      <c r="E30" s="44"/>
      <c r="F30" s="45" t="s">
        <v>45</v>
      </c>
      <c r="G30" s="44"/>
      <c r="H30" s="44"/>
      <c r="I30" s="44"/>
      <c r="J30" s="44"/>
      <c r="K30" s="44"/>
      <c r="L30" s="362">
        <v>0</v>
      </c>
      <c r="M30" s="363"/>
      <c r="N30" s="363"/>
      <c r="O30" s="363"/>
      <c r="P30" s="44"/>
      <c r="Q30" s="44"/>
      <c r="R30" s="44"/>
      <c r="S30" s="44"/>
      <c r="T30" s="44"/>
      <c r="U30" s="44"/>
      <c r="V30" s="44"/>
      <c r="W30" s="364" t="e">
        <f>ROUND(BD51,2)</f>
        <v>#REF!</v>
      </c>
      <c r="X30" s="363"/>
      <c r="Y30" s="363"/>
      <c r="Z30" s="363"/>
      <c r="AA30" s="363"/>
      <c r="AB30" s="363"/>
      <c r="AC30" s="363"/>
      <c r="AD30" s="363"/>
      <c r="AE30" s="363"/>
      <c r="AF30" s="44"/>
      <c r="AG30" s="44"/>
      <c r="AH30" s="44"/>
      <c r="AI30" s="44"/>
      <c r="AJ30" s="44"/>
      <c r="AK30" s="364">
        <v>0</v>
      </c>
      <c r="AL30" s="363"/>
      <c r="AM30" s="363"/>
      <c r="AN30" s="363"/>
      <c r="AO30" s="363"/>
      <c r="AP30" s="44"/>
      <c r="AQ30" s="46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</row>
    <row r="32" spans="2:71" s="1" customFormat="1" ht="25.9" customHeight="1">
      <c r="B32" s="37"/>
      <c r="C32" s="47"/>
      <c r="D32" s="48" t="s">
        <v>46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47</v>
      </c>
      <c r="U32" s="49"/>
      <c r="V32" s="49"/>
      <c r="W32" s="49"/>
      <c r="X32" s="370" t="s">
        <v>48</v>
      </c>
      <c r="Y32" s="371"/>
      <c r="Z32" s="371"/>
      <c r="AA32" s="371"/>
      <c r="AB32" s="371"/>
      <c r="AC32" s="49"/>
      <c r="AD32" s="49"/>
      <c r="AE32" s="49"/>
      <c r="AF32" s="49"/>
      <c r="AG32" s="49"/>
      <c r="AH32" s="49"/>
      <c r="AI32" s="49"/>
      <c r="AJ32" s="49"/>
      <c r="AK32" s="372">
        <f>SUM(AK23:AK30)</f>
        <v>0</v>
      </c>
      <c r="AL32" s="371"/>
      <c r="AM32" s="371"/>
      <c r="AN32" s="371"/>
      <c r="AO32" s="373"/>
      <c r="AP32" s="47"/>
      <c r="AQ32" s="51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49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15</v>
      </c>
      <c r="L41" s="3" t="str">
        <f>K5</f>
        <v>N17-258</v>
      </c>
      <c r="AR41" s="58"/>
    </row>
    <row r="42" spans="2:56" s="4" customFormat="1" ht="36.950000000000003" customHeight="1">
      <c r="B42" s="60"/>
      <c r="C42" s="61" t="s">
        <v>17</v>
      </c>
      <c r="L42" s="354" t="str">
        <f>K6</f>
        <v>Přírodní zahrada-zelená učebna</v>
      </c>
      <c r="M42" s="355"/>
      <c r="N42" s="355"/>
      <c r="O42" s="355"/>
      <c r="P42" s="355"/>
      <c r="Q42" s="355"/>
      <c r="R42" s="355"/>
      <c r="S42" s="355"/>
      <c r="T42" s="355"/>
      <c r="U42" s="355"/>
      <c r="V42" s="355"/>
      <c r="W42" s="355"/>
      <c r="X42" s="355"/>
      <c r="Y42" s="355"/>
      <c r="Z42" s="355"/>
      <c r="AA42" s="355"/>
      <c r="AB42" s="355"/>
      <c r="AC42" s="355"/>
      <c r="AD42" s="355"/>
      <c r="AE42" s="355"/>
      <c r="AF42" s="355"/>
      <c r="AG42" s="355"/>
      <c r="AH42" s="355"/>
      <c r="AI42" s="355"/>
      <c r="AJ42" s="355"/>
      <c r="AK42" s="355"/>
      <c r="AL42" s="355"/>
      <c r="AM42" s="355"/>
      <c r="AN42" s="355"/>
      <c r="AO42" s="355"/>
      <c r="AR42" s="60"/>
    </row>
    <row r="43" spans="2:56" s="1" customFormat="1" ht="6.95" customHeight="1">
      <c r="B43" s="37"/>
      <c r="AR43" s="37"/>
    </row>
    <row r="44" spans="2:56" s="1" customFormat="1" ht="15">
      <c r="B44" s="37"/>
      <c r="C44" s="59" t="s">
        <v>21</v>
      </c>
      <c r="L44" s="62" t="str">
        <f>IF(K8="","",K8)</f>
        <v>Ostrava</v>
      </c>
      <c r="AI44" s="59" t="s">
        <v>23</v>
      </c>
      <c r="AM44" s="356">
        <f>IF(AN8= "","",AN8)</f>
        <v>43084</v>
      </c>
      <c r="AN44" s="356"/>
      <c r="AR44" s="37"/>
    </row>
    <row r="45" spans="2:56" s="1" customFormat="1" ht="6.95" customHeight="1">
      <c r="B45" s="37"/>
      <c r="AR45" s="37"/>
    </row>
    <row r="46" spans="2:56" s="1" customFormat="1" ht="15">
      <c r="B46" s="37"/>
      <c r="C46" s="59" t="s">
        <v>26</v>
      </c>
      <c r="L46" s="3" t="str">
        <f>IF(E11= "","",E11)</f>
        <v>Mateřská škola Ostrava-Dubina</v>
      </c>
      <c r="AI46" s="59" t="s">
        <v>31</v>
      </c>
      <c r="AM46" s="357" t="str">
        <f>IF(E17="","",E17)</f>
        <v>INGESTA spol. s.r.o.</v>
      </c>
      <c r="AN46" s="357"/>
      <c r="AO46" s="357"/>
      <c r="AP46" s="357"/>
      <c r="AR46" s="37"/>
      <c r="AS46" s="358" t="s">
        <v>50</v>
      </c>
      <c r="AT46" s="359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 ht="15">
      <c r="B47" s="37"/>
      <c r="C47" s="59" t="s">
        <v>29</v>
      </c>
      <c r="L47" s="3" t="str">
        <f>IF(E14="","",E14)</f>
        <v>Na základě výběrového řízení</v>
      </c>
      <c r="AR47" s="37"/>
      <c r="AS47" s="360"/>
      <c r="AT47" s="361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360"/>
      <c r="AT48" s="361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366" t="s">
        <v>51</v>
      </c>
      <c r="D49" s="367"/>
      <c r="E49" s="367"/>
      <c r="F49" s="367"/>
      <c r="G49" s="367"/>
      <c r="H49" s="67"/>
      <c r="I49" s="368" t="s">
        <v>52</v>
      </c>
      <c r="J49" s="367"/>
      <c r="K49" s="367"/>
      <c r="L49" s="367"/>
      <c r="M49" s="367"/>
      <c r="N49" s="367"/>
      <c r="O49" s="367"/>
      <c r="P49" s="367"/>
      <c r="Q49" s="367"/>
      <c r="R49" s="367"/>
      <c r="S49" s="367"/>
      <c r="T49" s="367"/>
      <c r="U49" s="367"/>
      <c r="V49" s="367"/>
      <c r="W49" s="367"/>
      <c r="X49" s="367"/>
      <c r="Y49" s="367"/>
      <c r="Z49" s="367"/>
      <c r="AA49" s="367"/>
      <c r="AB49" s="367"/>
      <c r="AC49" s="367"/>
      <c r="AD49" s="367"/>
      <c r="AE49" s="367"/>
      <c r="AF49" s="367"/>
      <c r="AG49" s="369" t="s">
        <v>53</v>
      </c>
      <c r="AH49" s="367"/>
      <c r="AI49" s="367"/>
      <c r="AJ49" s="367"/>
      <c r="AK49" s="367"/>
      <c r="AL49" s="367"/>
      <c r="AM49" s="367"/>
      <c r="AN49" s="368" t="s">
        <v>54</v>
      </c>
      <c r="AO49" s="367"/>
      <c r="AP49" s="367"/>
      <c r="AQ49" s="68" t="s">
        <v>55</v>
      </c>
      <c r="AR49" s="37"/>
      <c r="AS49" s="69" t="s">
        <v>56</v>
      </c>
      <c r="AT49" s="70" t="s">
        <v>57</v>
      </c>
      <c r="AU49" s="70" t="s">
        <v>58</v>
      </c>
      <c r="AV49" s="70" t="s">
        <v>59</v>
      </c>
      <c r="AW49" s="70" t="s">
        <v>60</v>
      </c>
      <c r="AX49" s="70" t="s">
        <v>61</v>
      </c>
      <c r="AY49" s="70" t="s">
        <v>62</v>
      </c>
      <c r="AZ49" s="70" t="s">
        <v>63</v>
      </c>
      <c r="BA49" s="70" t="s">
        <v>64</v>
      </c>
      <c r="BB49" s="70" t="s">
        <v>65</v>
      </c>
      <c r="BC49" s="70" t="s">
        <v>66</v>
      </c>
      <c r="BD49" s="71" t="s">
        <v>67</v>
      </c>
    </row>
    <row r="50" spans="1:91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>
      <c r="B51" s="60"/>
      <c r="C51" s="73" t="s">
        <v>68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350">
        <f>ROUND(SUM(AG52:AG53),2)</f>
        <v>0</v>
      </c>
      <c r="AH51" s="350"/>
      <c r="AI51" s="350"/>
      <c r="AJ51" s="350"/>
      <c r="AK51" s="350"/>
      <c r="AL51" s="350"/>
      <c r="AM51" s="350"/>
      <c r="AN51" s="351">
        <f>AG51*1.21</f>
        <v>0</v>
      </c>
      <c r="AO51" s="351"/>
      <c r="AP51" s="351"/>
      <c r="AQ51" s="75" t="s">
        <v>5</v>
      </c>
      <c r="AR51" s="60"/>
      <c r="AS51" s="76">
        <f>ROUND(SUM(AS52:AS54),2)</f>
        <v>0</v>
      </c>
      <c r="AT51" s="77" t="e">
        <f>ROUND(SUM(AV51:AW51),2)</f>
        <v>#REF!</v>
      </c>
      <c r="AU51" s="78" t="e">
        <f>ROUND(SUM(AU52:AU54),5)</f>
        <v>#REF!</v>
      </c>
      <c r="AV51" s="77" t="e">
        <f>ROUND(AZ51*L26,2)</f>
        <v>#REF!</v>
      </c>
      <c r="AW51" s="77" t="e">
        <f>ROUND(BA51*L27,2)</f>
        <v>#REF!</v>
      </c>
      <c r="AX51" s="77" t="e">
        <f>ROUND(BB51*L26,2)</f>
        <v>#REF!</v>
      </c>
      <c r="AY51" s="77" t="e">
        <f>ROUND(BC51*L27,2)</f>
        <v>#REF!</v>
      </c>
      <c r="AZ51" s="77" t="e">
        <f>ROUND(SUM(AZ52:AZ54),2)</f>
        <v>#REF!</v>
      </c>
      <c r="BA51" s="77" t="e">
        <f>ROUND(SUM(BA52:BA54),2)</f>
        <v>#REF!</v>
      </c>
      <c r="BB51" s="77" t="e">
        <f>ROUND(SUM(BB52:BB54),2)</f>
        <v>#REF!</v>
      </c>
      <c r="BC51" s="77" t="e">
        <f>ROUND(SUM(BC52:BC54),2)</f>
        <v>#REF!</v>
      </c>
      <c r="BD51" s="79" t="e">
        <f>ROUND(SUM(BD52:BD54),2)</f>
        <v>#REF!</v>
      </c>
      <c r="BS51" s="61" t="s">
        <v>69</v>
      </c>
      <c r="BT51" s="61" t="s">
        <v>70</v>
      </c>
      <c r="BU51" s="80" t="s">
        <v>71</v>
      </c>
      <c r="BV51" s="61" t="s">
        <v>72</v>
      </c>
      <c r="BW51" s="61" t="s">
        <v>7</v>
      </c>
      <c r="BX51" s="61" t="s">
        <v>73</v>
      </c>
      <c r="CL51" s="61" t="s">
        <v>19</v>
      </c>
    </row>
    <row r="52" spans="1:91" s="5" customFormat="1" ht="22.5" customHeight="1">
      <c r="A52" s="81" t="s">
        <v>74</v>
      </c>
      <c r="B52" s="82"/>
      <c r="C52" s="83"/>
      <c r="D52" s="365" t="s">
        <v>75</v>
      </c>
      <c r="E52" s="365"/>
      <c r="F52" s="365"/>
      <c r="G52" s="365"/>
      <c r="H52" s="365"/>
      <c r="I52" s="84"/>
      <c r="J52" s="365" t="s">
        <v>76</v>
      </c>
      <c r="K52" s="365"/>
      <c r="L52" s="365"/>
      <c r="M52" s="365"/>
      <c r="N52" s="365"/>
      <c r="O52" s="365"/>
      <c r="P52" s="365"/>
      <c r="Q52" s="365"/>
      <c r="R52" s="365"/>
      <c r="S52" s="365"/>
      <c r="T52" s="365"/>
      <c r="U52" s="365"/>
      <c r="V52" s="365"/>
      <c r="W52" s="365"/>
      <c r="X52" s="365"/>
      <c r="Y52" s="365"/>
      <c r="Z52" s="365"/>
      <c r="AA52" s="365"/>
      <c r="AB52" s="365"/>
      <c r="AC52" s="365"/>
      <c r="AD52" s="365"/>
      <c r="AE52" s="365"/>
      <c r="AF52" s="365"/>
      <c r="AG52" s="352">
        <f>'VON - Vedlejší a ostatní ...'!J27</f>
        <v>0</v>
      </c>
      <c r="AH52" s="353"/>
      <c r="AI52" s="353"/>
      <c r="AJ52" s="353"/>
      <c r="AK52" s="353"/>
      <c r="AL52" s="353"/>
      <c r="AM52" s="353"/>
      <c r="AN52" s="352">
        <f>SUM(AG52,AT52)</f>
        <v>0</v>
      </c>
      <c r="AO52" s="353"/>
      <c r="AP52" s="353"/>
      <c r="AQ52" s="85" t="s">
        <v>75</v>
      </c>
      <c r="AR52" s="82"/>
      <c r="AS52" s="86">
        <v>0</v>
      </c>
      <c r="AT52" s="87">
        <f>ROUND(SUM(AV52:AW52),2)</f>
        <v>0</v>
      </c>
      <c r="AU52" s="88">
        <f>'VON - Vedlejší a ostatní ...'!P83</f>
        <v>0</v>
      </c>
      <c r="AV52" s="87">
        <f>'VON - Vedlejší a ostatní ...'!J30</f>
        <v>0</v>
      </c>
      <c r="AW52" s="87">
        <f>'VON - Vedlejší a ostatní ...'!J31</f>
        <v>0</v>
      </c>
      <c r="AX52" s="87">
        <f>'VON - Vedlejší a ostatní ...'!J32</f>
        <v>0</v>
      </c>
      <c r="AY52" s="87">
        <f>'VON - Vedlejší a ostatní ...'!J33</f>
        <v>0</v>
      </c>
      <c r="AZ52" s="87">
        <f>'VON - Vedlejší a ostatní ...'!F30</f>
        <v>0</v>
      </c>
      <c r="BA52" s="87">
        <f>'VON - Vedlejší a ostatní ...'!F31</f>
        <v>0</v>
      </c>
      <c r="BB52" s="87">
        <f>'VON - Vedlejší a ostatní ...'!F32</f>
        <v>0</v>
      </c>
      <c r="BC52" s="87">
        <f>'VON - Vedlejší a ostatní ...'!F33</f>
        <v>0</v>
      </c>
      <c r="BD52" s="89">
        <f>'VON - Vedlejší a ostatní ...'!F34</f>
        <v>0</v>
      </c>
      <c r="BT52" s="90" t="s">
        <v>77</v>
      </c>
      <c r="BV52" s="90" t="s">
        <v>72</v>
      </c>
      <c r="BW52" s="90" t="s">
        <v>78</v>
      </c>
      <c r="BX52" s="90" t="s">
        <v>7</v>
      </c>
      <c r="CL52" s="90" t="s">
        <v>19</v>
      </c>
      <c r="CM52" s="90" t="s">
        <v>79</v>
      </c>
    </row>
    <row r="53" spans="1:91" s="5" customFormat="1" ht="37.5" customHeight="1">
      <c r="A53" s="81" t="s">
        <v>74</v>
      </c>
      <c r="B53" s="82"/>
      <c r="C53" s="83"/>
      <c r="D53" s="365" t="s">
        <v>80</v>
      </c>
      <c r="E53" s="365"/>
      <c r="F53" s="365"/>
      <c r="G53" s="365"/>
      <c r="H53" s="365"/>
      <c r="I53" s="84"/>
      <c r="J53" s="365" t="s">
        <v>81</v>
      </c>
      <c r="K53" s="365"/>
      <c r="L53" s="365"/>
      <c r="M53" s="365"/>
      <c r="N53" s="365"/>
      <c r="O53" s="365"/>
      <c r="P53" s="365"/>
      <c r="Q53" s="365"/>
      <c r="R53" s="365"/>
      <c r="S53" s="365"/>
      <c r="T53" s="365"/>
      <c r="U53" s="365"/>
      <c r="V53" s="365"/>
      <c r="W53" s="365"/>
      <c r="X53" s="365"/>
      <c r="Y53" s="365"/>
      <c r="Z53" s="365"/>
      <c r="AA53" s="365"/>
      <c r="AB53" s="365"/>
      <c r="AC53" s="365"/>
      <c r="AD53" s="365"/>
      <c r="AE53" s="365"/>
      <c r="AF53" s="365"/>
      <c r="AG53" s="352">
        <f>'D.1 - Stavebně technické ...'!J27</f>
        <v>0</v>
      </c>
      <c r="AH53" s="353"/>
      <c r="AI53" s="353"/>
      <c r="AJ53" s="353"/>
      <c r="AK53" s="353"/>
      <c r="AL53" s="353"/>
      <c r="AM53" s="353"/>
      <c r="AN53" s="352">
        <f>SUM(AG53,AT53)</f>
        <v>0</v>
      </c>
      <c r="AO53" s="353"/>
      <c r="AP53" s="353"/>
      <c r="AQ53" s="85" t="s">
        <v>82</v>
      </c>
      <c r="AR53" s="82"/>
      <c r="AS53" s="86">
        <v>0</v>
      </c>
      <c r="AT53" s="87">
        <f>ROUND(SUM(AV53:AW53),2)</f>
        <v>0</v>
      </c>
      <c r="AU53" s="88" t="e">
        <f>'D.1 - Stavebně technické ...'!P93</f>
        <v>#REF!</v>
      </c>
      <c r="AV53" s="87">
        <f>'D.1 - Stavebně technické ...'!J30</f>
        <v>0</v>
      </c>
      <c r="AW53" s="87">
        <f>'D.1 - Stavebně technické ...'!J31</f>
        <v>0</v>
      </c>
      <c r="AX53" s="87">
        <f>'D.1 - Stavebně technické ...'!J32</f>
        <v>0</v>
      </c>
      <c r="AY53" s="87">
        <f>'D.1 - Stavebně technické ...'!J33</f>
        <v>0</v>
      </c>
      <c r="AZ53" s="87">
        <f>'D.1 - Stavebně technické ...'!F30</f>
        <v>0</v>
      </c>
      <c r="BA53" s="87">
        <f>'D.1 - Stavebně technické ...'!F31</f>
        <v>0</v>
      </c>
      <c r="BB53" s="87">
        <f>'D.1 - Stavebně technické ...'!F32</f>
        <v>0</v>
      </c>
      <c r="BC53" s="87">
        <f>'D.1 - Stavebně technické ...'!F33</f>
        <v>0</v>
      </c>
      <c r="BD53" s="89">
        <f>'D.1 - Stavebně technické ...'!F34</f>
        <v>0</v>
      </c>
      <c r="BT53" s="90" t="s">
        <v>77</v>
      </c>
      <c r="BV53" s="90" t="s">
        <v>72</v>
      </c>
      <c r="BW53" s="90" t="s">
        <v>83</v>
      </c>
      <c r="BX53" s="90" t="s">
        <v>7</v>
      </c>
      <c r="CL53" s="90" t="s">
        <v>19</v>
      </c>
      <c r="CM53" s="90" t="s">
        <v>79</v>
      </c>
    </row>
    <row r="54" spans="1:91" s="5" customFormat="1" ht="22.5" customHeight="1">
      <c r="A54" s="81" t="s">
        <v>74</v>
      </c>
      <c r="B54" s="82"/>
      <c r="C54" s="83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82"/>
      <c r="AS54" s="91">
        <v>0</v>
      </c>
      <c r="AT54" s="92" t="e">
        <f>ROUND(SUM(AV54:AW54),2)</f>
        <v>#REF!</v>
      </c>
      <c r="AU54" s="93" t="e">
        <f>#REF!</f>
        <v>#REF!</v>
      </c>
      <c r="AV54" s="92" t="e">
        <f>#REF!</f>
        <v>#REF!</v>
      </c>
      <c r="AW54" s="92" t="e">
        <f>#REF!</f>
        <v>#REF!</v>
      </c>
      <c r="AX54" s="92" t="e">
        <f>#REF!</f>
        <v>#REF!</v>
      </c>
      <c r="AY54" s="92" t="e">
        <f>#REF!</f>
        <v>#REF!</v>
      </c>
      <c r="AZ54" s="92" t="e">
        <f>#REF!</f>
        <v>#REF!</v>
      </c>
      <c r="BA54" s="92" t="e">
        <f>#REF!</f>
        <v>#REF!</v>
      </c>
      <c r="BB54" s="92" t="e">
        <f>#REF!</f>
        <v>#REF!</v>
      </c>
      <c r="BC54" s="92" t="e">
        <f>#REF!</f>
        <v>#REF!</v>
      </c>
      <c r="BD54" s="94" t="e">
        <f>#REF!</f>
        <v>#REF!</v>
      </c>
      <c r="BT54" s="90" t="s">
        <v>77</v>
      </c>
      <c r="BV54" s="90" t="s">
        <v>72</v>
      </c>
      <c r="BW54" s="90" t="s">
        <v>84</v>
      </c>
      <c r="BX54" s="90" t="s">
        <v>7</v>
      </c>
      <c r="CL54" s="90" t="s">
        <v>19</v>
      </c>
      <c r="CM54" s="90" t="s">
        <v>79</v>
      </c>
    </row>
    <row r="55" spans="1:91" s="1" customFormat="1" ht="30" customHeight="1">
      <c r="B55" s="37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37"/>
    </row>
    <row r="56" spans="1:91" s="1" customFormat="1" ht="6.95" customHeight="1">
      <c r="B56" s="52"/>
      <c r="C56" s="53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 s="37"/>
    </row>
  </sheetData>
  <mergeCells count="43">
    <mergeCell ref="K5:AO5"/>
    <mergeCell ref="K6:AO6"/>
    <mergeCell ref="E20:AN20"/>
    <mergeCell ref="AK23:AO23"/>
    <mergeCell ref="L25:O25"/>
    <mergeCell ref="W25:AE25"/>
    <mergeCell ref="AK25:AO25"/>
    <mergeCell ref="W26:AE26"/>
    <mergeCell ref="AK26:AO26"/>
    <mergeCell ref="L27:O27"/>
    <mergeCell ref="W27:AE27"/>
    <mergeCell ref="AK27:AO27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R2:BE2"/>
    <mergeCell ref="AG51:AM51"/>
    <mergeCell ref="AN51:AP51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</mergeCells>
  <hyperlinks>
    <hyperlink ref="K1:S1" location="C2" display="1) Rekapitulace stavby"/>
    <hyperlink ref="W1:AI1" location="C51" display="2) Rekapitulace objektů stavby a soupisů prací"/>
    <hyperlink ref="A52" location="'VON - Vedlejší a ostatní ...'!C2" display="/"/>
    <hyperlink ref="A53" location="'D.1 - Stavebně technické ...'!C2" display="/"/>
    <hyperlink ref="A54" location="'D.1.4 - Elektroinstalace'!C2" display="/"/>
  </hyperlinks>
  <pageMargins left="0.59055118110236227" right="0.59055118110236227" top="0.59055118110236227" bottom="0.59055118110236227" header="0" footer="0"/>
  <pageSetup paperSize="9" scale="70" fitToHeight="100" orientation="portrait" blackAndWhite="1" horizontalDpi="300" verticalDpi="300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9"/>
  <sheetViews>
    <sheetView showGridLines="0" workbookViewId="0">
      <pane ySplit="1" topLeftCell="A70" activePane="bottomLeft" state="frozen"/>
      <selection pane="bottomLeft" activeCell="Y88" sqref="Y8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5"/>
      <c r="B1" s="15"/>
      <c r="C1" s="15"/>
      <c r="D1" s="16" t="s">
        <v>1</v>
      </c>
      <c r="E1" s="15"/>
      <c r="F1" s="96" t="s">
        <v>85</v>
      </c>
      <c r="G1" s="384" t="s">
        <v>86</v>
      </c>
      <c r="H1" s="384"/>
      <c r="I1" s="15"/>
      <c r="J1" s="96" t="s">
        <v>87</v>
      </c>
      <c r="K1" s="16" t="s">
        <v>88</v>
      </c>
      <c r="L1" s="96" t="s">
        <v>89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48" t="s">
        <v>8</v>
      </c>
      <c r="M2" s="349"/>
      <c r="N2" s="349"/>
      <c r="O2" s="349"/>
      <c r="P2" s="349"/>
      <c r="Q2" s="349"/>
      <c r="R2" s="349"/>
      <c r="S2" s="349"/>
      <c r="T2" s="349"/>
      <c r="U2" s="349"/>
      <c r="V2" s="349"/>
      <c r="AT2" s="22" t="s">
        <v>78</v>
      </c>
    </row>
    <row r="3" spans="1:70" ht="6.95" customHeight="1">
      <c r="B3" s="23"/>
      <c r="C3" s="24"/>
      <c r="D3" s="24"/>
      <c r="E3" s="24"/>
      <c r="F3" s="24"/>
      <c r="G3" s="24"/>
      <c r="H3" s="24"/>
      <c r="I3" s="24"/>
      <c r="J3" s="24"/>
      <c r="K3" s="25"/>
      <c r="AT3" s="22" t="s">
        <v>79</v>
      </c>
    </row>
    <row r="4" spans="1:70" ht="36.950000000000003" customHeight="1">
      <c r="B4" s="26"/>
      <c r="C4" s="27"/>
      <c r="D4" s="28" t="s">
        <v>90</v>
      </c>
      <c r="E4" s="27"/>
      <c r="F4" s="27"/>
      <c r="G4" s="27"/>
      <c r="H4" s="27"/>
      <c r="I4" s="27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27"/>
      <c r="J5" s="27"/>
      <c r="K5" s="29"/>
    </row>
    <row r="6" spans="1:70" ht="15">
      <c r="B6" s="26"/>
      <c r="C6" s="27"/>
      <c r="D6" s="34" t="s">
        <v>17</v>
      </c>
      <c r="E6" s="27"/>
      <c r="F6" s="27"/>
      <c r="G6" s="27"/>
      <c r="H6" s="27"/>
      <c r="I6" s="27"/>
      <c r="J6" s="27"/>
      <c r="K6" s="29"/>
    </row>
    <row r="7" spans="1:70" ht="22.5" customHeight="1">
      <c r="B7" s="26"/>
      <c r="C7" s="27"/>
      <c r="D7" s="27"/>
      <c r="E7" s="385" t="str">
        <f>'Rekapitulace stavby'!K6</f>
        <v>Přírodní zahrada-zelená učebna</v>
      </c>
      <c r="F7" s="386"/>
      <c r="G7" s="386"/>
      <c r="H7" s="386"/>
      <c r="I7" s="27"/>
      <c r="J7" s="27"/>
      <c r="K7" s="29"/>
    </row>
    <row r="8" spans="1:70" s="1" customFormat="1" ht="15">
      <c r="B8" s="37"/>
      <c r="C8" s="38"/>
      <c r="D8" s="34" t="s">
        <v>91</v>
      </c>
      <c r="E8" s="38"/>
      <c r="F8" s="38"/>
      <c r="G8" s="38"/>
      <c r="H8" s="38"/>
      <c r="I8" s="38"/>
      <c r="J8" s="38"/>
      <c r="K8" s="41"/>
    </row>
    <row r="9" spans="1:70" s="1" customFormat="1" ht="36.950000000000003" customHeight="1">
      <c r="B9" s="37"/>
      <c r="C9" s="38"/>
      <c r="D9" s="38"/>
      <c r="E9" s="387" t="s">
        <v>92</v>
      </c>
      <c r="F9" s="388"/>
      <c r="G9" s="388"/>
      <c r="H9" s="388"/>
      <c r="I9" s="38"/>
      <c r="J9" s="38"/>
      <c r="K9" s="41"/>
    </row>
    <row r="10" spans="1:70" s="1" customFormat="1">
      <c r="B10" s="37"/>
      <c r="C10" s="38"/>
      <c r="D10" s="38"/>
      <c r="E10" s="38"/>
      <c r="F10" s="38"/>
      <c r="G10" s="38"/>
      <c r="H10" s="38"/>
      <c r="I10" s="38"/>
      <c r="J10" s="38"/>
      <c r="K10" s="41"/>
    </row>
    <row r="11" spans="1:70" s="1" customFormat="1" ht="14.45" customHeight="1">
      <c r="B11" s="37"/>
      <c r="C11" s="38"/>
      <c r="D11" s="34" t="s">
        <v>18</v>
      </c>
      <c r="E11" s="38"/>
      <c r="F11" s="32"/>
      <c r="G11" s="38"/>
      <c r="H11" s="38"/>
      <c r="I11" s="34" t="s">
        <v>20</v>
      </c>
      <c r="J11" s="32" t="s">
        <v>5</v>
      </c>
      <c r="K11" s="41"/>
    </row>
    <row r="12" spans="1:70" s="1" customFormat="1" ht="14.45" customHeight="1">
      <c r="B12" s="37"/>
      <c r="C12" s="38"/>
      <c r="D12" s="34" t="s">
        <v>21</v>
      </c>
      <c r="E12" s="38"/>
      <c r="F12" s="32" t="s">
        <v>22</v>
      </c>
      <c r="G12" s="38"/>
      <c r="H12" s="38"/>
      <c r="I12" s="34" t="s">
        <v>23</v>
      </c>
      <c r="J12" s="98">
        <f>'Rekapitulace stavby'!AN8</f>
        <v>43084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38"/>
      <c r="J13" s="38"/>
      <c r="K13" s="41"/>
    </row>
    <row r="14" spans="1:70" s="1" customFormat="1" ht="14.45" customHeight="1">
      <c r="B14" s="37"/>
      <c r="C14" s="38"/>
      <c r="D14" s="34" t="s">
        <v>26</v>
      </c>
      <c r="E14" s="38"/>
      <c r="F14" s="38"/>
      <c r="G14" s="38"/>
      <c r="H14" s="38"/>
      <c r="I14" s="34" t="s">
        <v>27</v>
      </c>
      <c r="J14" s="32" t="s">
        <v>5</v>
      </c>
      <c r="K14" s="41"/>
    </row>
    <row r="15" spans="1:70" s="1" customFormat="1" ht="18" customHeight="1">
      <c r="B15" s="37"/>
      <c r="C15" s="38"/>
      <c r="D15" s="38"/>
      <c r="E15" s="198" t="s">
        <v>280</v>
      </c>
      <c r="F15" s="38"/>
      <c r="G15" s="38"/>
      <c r="H15" s="38"/>
      <c r="I15" s="34" t="s">
        <v>28</v>
      </c>
      <c r="J15" s="32" t="s">
        <v>5</v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38"/>
      <c r="J16" s="38"/>
      <c r="K16" s="41"/>
    </row>
    <row r="17" spans="2:11" s="1" customFormat="1" ht="14.45" customHeight="1">
      <c r="B17" s="37"/>
      <c r="C17" s="38"/>
      <c r="D17" s="34" t="s">
        <v>29</v>
      </c>
      <c r="E17" s="38"/>
      <c r="F17" s="38"/>
      <c r="G17" s="38"/>
      <c r="H17" s="38"/>
      <c r="I17" s="34" t="s">
        <v>27</v>
      </c>
      <c r="J17" s="32" t="s">
        <v>5</v>
      </c>
      <c r="K17" s="41"/>
    </row>
    <row r="18" spans="2:11" s="1" customFormat="1" ht="18" customHeight="1">
      <c r="B18" s="37"/>
      <c r="C18" s="38"/>
      <c r="D18" s="38"/>
      <c r="E18" s="32" t="s">
        <v>30</v>
      </c>
      <c r="F18" s="38"/>
      <c r="G18" s="38"/>
      <c r="H18" s="38"/>
      <c r="I18" s="34" t="s">
        <v>28</v>
      </c>
      <c r="J18" s="32" t="s">
        <v>5</v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38"/>
      <c r="J19" s="38"/>
      <c r="K19" s="41"/>
    </row>
    <row r="20" spans="2:11" s="1" customFormat="1" ht="14.45" customHeight="1">
      <c r="B20" s="37"/>
      <c r="C20" s="38"/>
      <c r="D20" s="34" t="s">
        <v>31</v>
      </c>
      <c r="E20" s="38"/>
      <c r="F20" s="38"/>
      <c r="G20" s="38"/>
      <c r="H20" s="38"/>
      <c r="I20" s="34" t="s">
        <v>27</v>
      </c>
      <c r="J20" s="32" t="s">
        <v>5</v>
      </c>
      <c r="K20" s="41"/>
    </row>
    <row r="21" spans="2:11" s="1" customFormat="1" ht="18" customHeight="1">
      <c r="B21" s="37"/>
      <c r="C21" s="38"/>
      <c r="D21" s="38"/>
      <c r="E21" s="32" t="s">
        <v>32</v>
      </c>
      <c r="F21" s="38"/>
      <c r="G21" s="38"/>
      <c r="H21" s="38"/>
      <c r="I21" s="34" t="s">
        <v>28</v>
      </c>
      <c r="J21" s="32" t="s">
        <v>5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38"/>
      <c r="J22" s="38"/>
      <c r="K22" s="41"/>
    </row>
    <row r="23" spans="2:11" s="1" customFormat="1" ht="14.45" customHeight="1">
      <c r="B23" s="37"/>
      <c r="C23" s="38"/>
      <c r="D23" s="34" t="s">
        <v>34</v>
      </c>
      <c r="E23" s="38"/>
      <c r="F23" s="38"/>
      <c r="G23" s="38"/>
      <c r="H23" s="38"/>
      <c r="I23" s="38"/>
      <c r="J23" s="38"/>
      <c r="K23" s="41"/>
    </row>
    <row r="24" spans="2:11" s="6" customFormat="1" ht="105.75" customHeight="1">
      <c r="B24" s="99"/>
      <c r="C24" s="100"/>
      <c r="D24" s="100"/>
      <c r="E24" s="377" t="s">
        <v>35</v>
      </c>
      <c r="F24" s="377"/>
      <c r="G24" s="377"/>
      <c r="H24" s="377"/>
      <c r="I24" s="100"/>
      <c r="J24" s="100"/>
      <c r="K24" s="101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38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64"/>
      <c r="J26" s="64"/>
      <c r="K26" s="102"/>
    </row>
    <row r="27" spans="2:11" s="1" customFormat="1" ht="25.35" customHeight="1">
      <c r="B27" s="37"/>
      <c r="C27" s="38"/>
      <c r="D27" s="103" t="s">
        <v>36</v>
      </c>
      <c r="E27" s="38"/>
      <c r="F27" s="38"/>
      <c r="G27" s="38"/>
      <c r="H27" s="38"/>
      <c r="I27" s="38"/>
      <c r="J27" s="104">
        <f>ROUND(J83,2)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64"/>
      <c r="J28" s="64"/>
      <c r="K28" s="102"/>
    </row>
    <row r="29" spans="2:11" s="1" customFormat="1" ht="14.45" customHeight="1">
      <c r="B29" s="37"/>
      <c r="C29" s="38"/>
      <c r="D29" s="38"/>
      <c r="E29" s="38"/>
      <c r="F29" s="42" t="s">
        <v>38</v>
      </c>
      <c r="G29" s="38"/>
      <c r="H29" s="38"/>
      <c r="I29" s="42" t="s">
        <v>37</v>
      </c>
      <c r="J29" s="42" t="s">
        <v>39</v>
      </c>
      <c r="K29" s="41"/>
    </row>
    <row r="30" spans="2:11" s="1" customFormat="1" ht="14.45" customHeight="1">
      <c r="B30" s="37"/>
      <c r="C30" s="38"/>
      <c r="D30" s="45" t="s">
        <v>40</v>
      </c>
      <c r="E30" s="45" t="s">
        <v>41</v>
      </c>
      <c r="F30" s="105">
        <f>ROUND(SUM(BE83:BE108), 2)</f>
        <v>0</v>
      </c>
      <c r="G30" s="38"/>
      <c r="H30" s="38"/>
      <c r="I30" s="106">
        <v>0.21</v>
      </c>
      <c r="J30" s="105">
        <f>ROUND(ROUND((SUM(BE83:BE108)),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42</v>
      </c>
      <c r="F31" s="105">
        <f>ROUND(SUM(BF83:BF108), 2)</f>
        <v>0</v>
      </c>
      <c r="G31" s="38"/>
      <c r="H31" s="38"/>
      <c r="I31" s="106">
        <v>0.15</v>
      </c>
      <c r="J31" s="105">
        <f>ROUND(ROUND((SUM(BF83:BF108)),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43</v>
      </c>
      <c r="F32" s="105">
        <f>ROUND(SUM(BG83:BG108), 2)</f>
        <v>0</v>
      </c>
      <c r="G32" s="38"/>
      <c r="H32" s="38"/>
      <c r="I32" s="106">
        <v>0.21</v>
      </c>
      <c r="J32" s="105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44</v>
      </c>
      <c r="F33" s="105">
        <f>ROUND(SUM(BH83:BH108), 2)</f>
        <v>0</v>
      </c>
      <c r="G33" s="38"/>
      <c r="H33" s="38"/>
      <c r="I33" s="106">
        <v>0.15</v>
      </c>
      <c r="J33" s="105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45</v>
      </c>
      <c r="F34" s="105">
        <f>ROUND(SUM(BI83:BI108), 2)</f>
        <v>0</v>
      </c>
      <c r="G34" s="38"/>
      <c r="H34" s="38"/>
      <c r="I34" s="106">
        <v>0</v>
      </c>
      <c r="J34" s="105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38"/>
      <c r="J35" s="38"/>
      <c r="K35" s="41"/>
    </row>
    <row r="36" spans="2:11" s="1" customFormat="1" ht="25.35" customHeight="1">
      <c r="B36" s="37"/>
      <c r="C36" s="107"/>
      <c r="D36" s="108" t="s">
        <v>46</v>
      </c>
      <c r="E36" s="67"/>
      <c r="F36" s="67"/>
      <c r="G36" s="109" t="s">
        <v>47</v>
      </c>
      <c r="H36" s="110" t="s">
        <v>48</v>
      </c>
      <c r="I36" s="67"/>
      <c r="J36" s="111">
        <f>SUM(J27:J34)</f>
        <v>0</v>
      </c>
      <c r="K36" s="11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5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56"/>
      <c r="J41" s="56"/>
      <c r="K41" s="113"/>
    </row>
    <row r="42" spans="2:11" s="1" customFormat="1" ht="36.950000000000003" customHeight="1">
      <c r="B42" s="37"/>
      <c r="C42" s="28" t="s">
        <v>93</v>
      </c>
      <c r="D42" s="38"/>
      <c r="E42" s="38"/>
      <c r="F42" s="38"/>
      <c r="G42" s="38"/>
      <c r="H42" s="38"/>
      <c r="I42" s="38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38"/>
      <c r="J43" s="38"/>
      <c r="K43" s="41"/>
    </row>
    <row r="44" spans="2:11" s="1" customFormat="1" ht="14.45" customHeight="1">
      <c r="B44" s="37"/>
      <c r="C44" s="34" t="s">
        <v>17</v>
      </c>
      <c r="D44" s="38"/>
      <c r="E44" s="38"/>
      <c r="F44" s="38"/>
      <c r="G44" s="38"/>
      <c r="H44" s="38"/>
      <c r="I44" s="38"/>
      <c r="J44" s="38"/>
      <c r="K44" s="41"/>
    </row>
    <row r="45" spans="2:11" s="1" customFormat="1" ht="22.5" customHeight="1">
      <c r="B45" s="37"/>
      <c r="C45" s="38"/>
      <c r="D45" s="38"/>
      <c r="E45" s="385" t="str">
        <f>E7</f>
        <v>Přírodní zahrada-zelená učebna</v>
      </c>
      <c r="F45" s="386"/>
      <c r="G45" s="386"/>
      <c r="H45" s="386"/>
      <c r="I45" s="38"/>
      <c r="J45" s="38"/>
      <c r="K45" s="41"/>
    </row>
    <row r="46" spans="2:11" s="1" customFormat="1" ht="14.45" customHeight="1">
      <c r="B46" s="37"/>
      <c r="C46" s="34" t="s">
        <v>91</v>
      </c>
      <c r="D46" s="38"/>
      <c r="E46" s="38"/>
      <c r="F46" s="38"/>
      <c r="G46" s="38"/>
      <c r="H46" s="38"/>
      <c r="I46" s="38"/>
      <c r="J46" s="38"/>
      <c r="K46" s="41"/>
    </row>
    <row r="47" spans="2:11" s="1" customFormat="1" ht="23.25" customHeight="1">
      <c r="B47" s="37"/>
      <c r="C47" s="38"/>
      <c r="D47" s="38"/>
      <c r="E47" s="387" t="str">
        <f>E9</f>
        <v>VON - Vedlejší a ostatní náklady stavby</v>
      </c>
      <c r="F47" s="388"/>
      <c r="G47" s="388"/>
      <c r="H47" s="388"/>
      <c r="I47" s="38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38"/>
      <c r="J48" s="38"/>
      <c r="K48" s="41"/>
    </row>
    <row r="49" spans="2:47" s="1" customFormat="1" ht="18" customHeight="1">
      <c r="B49" s="37"/>
      <c r="C49" s="34" t="s">
        <v>21</v>
      </c>
      <c r="D49" s="38"/>
      <c r="E49" s="38"/>
      <c r="F49" s="32" t="str">
        <f>F12</f>
        <v>Ostrava</v>
      </c>
      <c r="G49" s="38"/>
      <c r="H49" s="38"/>
      <c r="I49" s="34" t="s">
        <v>23</v>
      </c>
      <c r="J49" s="98">
        <v>43084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38"/>
      <c r="J50" s="38"/>
      <c r="K50" s="41"/>
    </row>
    <row r="51" spans="2:47" s="1" customFormat="1" ht="15">
      <c r="B51" s="37"/>
      <c r="C51" s="34" t="s">
        <v>26</v>
      </c>
      <c r="D51" s="38"/>
      <c r="E51" s="38"/>
      <c r="F51" s="32" t="str">
        <f>E15</f>
        <v>Mateřská škola Ostrava-Dubina</v>
      </c>
      <c r="G51" s="38"/>
      <c r="H51" s="38"/>
      <c r="I51" s="34" t="s">
        <v>31</v>
      </c>
      <c r="J51" s="32" t="str">
        <f>E21</f>
        <v>INGESTA spol. s.r.o.</v>
      </c>
      <c r="K51" s="41"/>
    </row>
    <row r="52" spans="2:47" s="1" customFormat="1" ht="14.45" customHeight="1">
      <c r="B52" s="37"/>
      <c r="C52" s="34" t="s">
        <v>29</v>
      </c>
      <c r="D52" s="38"/>
      <c r="E52" s="38"/>
      <c r="F52" s="32" t="str">
        <f>IF(E18="","",E18)</f>
        <v>Na základě výběrového řízení</v>
      </c>
      <c r="G52" s="38"/>
      <c r="H52" s="38"/>
      <c r="I52" s="38"/>
      <c r="J52" s="38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38"/>
      <c r="J53" s="38"/>
      <c r="K53" s="41"/>
    </row>
    <row r="54" spans="2:47" s="1" customFormat="1" ht="29.25" customHeight="1">
      <c r="B54" s="37"/>
      <c r="C54" s="114" t="s">
        <v>94</v>
      </c>
      <c r="D54" s="107"/>
      <c r="E54" s="107"/>
      <c r="F54" s="107"/>
      <c r="G54" s="107"/>
      <c r="H54" s="107"/>
      <c r="I54" s="107"/>
      <c r="J54" s="115" t="s">
        <v>95</v>
      </c>
      <c r="K54" s="116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38"/>
      <c r="J55" s="38"/>
      <c r="K55" s="41"/>
    </row>
    <row r="56" spans="2:47" s="1" customFormat="1" ht="29.25" customHeight="1">
      <c r="B56" s="37"/>
      <c r="C56" s="117" t="s">
        <v>96</v>
      </c>
      <c r="D56" s="38"/>
      <c r="E56" s="38"/>
      <c r="F56" s="38"/>
      <c r="G56" s="38"/>
      <c r="H56" s="38"/>
      <c r="I56" s="38"/>
      <c r="J56" s="104">
        <f>J83</f>
        <v>0</v>
      </c>
      <c r="K56" s="41"/>
      <c r="AU56" s="22" t="s">
        <v>97</v>
      </c>
    </row>
    <row r="57" spans="2:47" s="7" customFormat="1" ht="24.95" customHeight="1">
      <c r="B57" s="118"/>
      <c r="C57" s="119"/>
      <c r="D57" s="120" t="s">
        <v>98</v>
      </c>
      <c r="E57" s="121"/>
      <c r="F57" s="121"/>
      <c r="G57" s="121"/>
      <c r="H57" s="121"/>
      <c r="I57" s="121"/>
      <c r="J57" s="122">
        <f>J84</f>
        <v>0</v>
      </c>
      <c r="K57" s="123"/>
    </row>
    <row r="58" spans="2:47" s="8" customFormat="1" ht="19.899999999999999" customHeight="1">
      <c r="B58" s="124"/>
      <c r="C58" s="125"/>
      <c r="D58" s="126" t="s">
        <v>99</v>
      </c>
      <c r="E58" s="127"/>
      <c r="F58" s="127"/>
      <c r="G58" s="127"/>
      <c r="H58" s="127"/>
      <c r="I58" s="127"/>
      <c r="J58" s="128">
        <f>J85</f>
        <v>0</v>
      </c>
      <c r="K58" s="129"/>
    </row>
    <row r="59" spans="2:47" s="8" customFormat="1" ht="19.899999999999999" customHeight="1">
      <c r="B59" s="124"/>
      <c r="C59" s="125"/>
      <c r="D59" s="126" t="s">
        <v>100</v>
      </c>
      <c r="E59" s="127"/>
      <c r="F59" s="127"/>
      <c r="G59" s="127"/>
      <c r="H59" s="127"/>
      <c r="I59" s="127"/>
      <c r="J59" s="128">
        <f>J88</f>
        <v>0</v>
      </c>
      <c r="K59" s="129"/>
    </row>
    <row r="60" spans="2:47" s="8" customFormat="1" ht="19.899999999999999" customHeight="1">
      <c r="B60" s="124"/>
      <c r="C60" s="125"/>
      <c r="D60" s="126" t="s">
        <v>101</v>
      </c>
      <c r="E60" s="127"/>
      <c r="F60" s="127"/>
      <c r="G60" s="127"/>
      <c r="H60" s="127"/>
      <c r="I60" s="127"/>
      <c r="J60" s="128">
        <f>J91</f>
        <v>0</v>
      </c>
      <c r="K60" s="129"/>
    </row>
    <row r="61" spans="2:47" s="8" customFormat="1" ht="19.899999999999999" customHeight="1">
      <c r="B61" s="124"/>
      <c r="C61" s="125"/>
      <c r="D61" s="126" t="s">
        <v>102</v>
      </c>
      <c r="E61" s="127"/>
      <c r="F61" s="127"/>
      <c r="G61" s="127"/>
      <c r="H61" s="127"/>
      <c r="I61" s="127"/>
      <c r="J61" s="128">
        <f>J96</f>
        <v>0</v>
      </c>
      <c r="K61" s="129"/>
    </row>
    <row r="62" spans="2:47" s="8" customFormat="1" ht="19.899999999999999" customHeight="1">
      <c r="B62" s="124"/>
      <c r="C62" s="125"/>
      <c r="D62" s="126" t="s">
        <v>103</v>
      </c>
      <c r="E62" s="127"/>
      <c r="F62" s="127"/>
      <c r="G62" s="127"/>
      <c r="H62" s="127"/>
      <c r="I62" s="127"/>
      <c r="J62" s="128">
        <f>J103</f>
        <v>0</v>
      </c>
      <c r="K62" s="129"/>
    </row>
    <row r="63" spans="2:47" s="8" customFormat="1" ht="19.899999999999999" customHeight="1">
      <c r="B63" s="124"/>
      <c r="C63" s="125"/>
      <c r="D63" s="126" t="s">
        <v>104</v>
      </c>
      <c r="E63" s="127"/>
      <c r="F63" s="127"/>
      <c r="G63" s="127"/>
      <c r="H63" s="127"/>
      <c r="I63" s="127"/>
      <c r="J63" s="128">
        <f>J106</f>
        <v>0</v>
      </c>
      <c r="K63" s="129"/>
    </row>
    <row r="64" spans="2:47" s="1" customFormat="1" ht="21.75" customHeight="1">
      <c r="B64" s="37"/>
      <c r="C64" s="38"/>
      <c r="D64" s="38"/>
      <c r="E64" s="38"/>
      <c r="F64" s="38"/>
      <c r="G64" s="38"/>
      <c r="H64" s="38"/>
      <c r="I64" s="38"/>
      <c r="J64" s="38"/>
      <c r="K64" s="41"/>
    </row>
    <row r="65" spans="2:12" s="1" customFormat="1" ht="6.95" customHeight="1">
      <c r="B65" s="52"/>
      <c r="C65" s="53"/>
      <c r="D65" s="53"/>
      <c r="E65" s="53"/>
      <c r="F65" s="53"/>
      <c r="G65" s="53"/>
      <c r="H65" s="53"/>
      <c r="I65" s="53"/>
      <c r="J65" s="53"/>
      <c r="K65" s="5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56"/>
      <c r="J69" s="56"/>
      <c r="K69" s="56"/>
      <c r="L69" s="37"/>
    </row>
    <row r="70" spans="2:12" s="1" customFormat="1" ht="36.950000000000003" customHeight="1">
      <c r="B70" s="37"/>
      <c r="C70" s="57" t="s">
        <v>105</v>
      </c>
      <c r="L70" s="37"/>
    </row>
    <row r="71" spans="2:12" s="1" customFormat="1" ht="6.95" customHeight="1">
      <c r="B71" s="37"/>
      <c r="L71" s="37"/>
    </row>
    <row r="72" spans="2:12" s="1" customFormat="1" ht="14.45" customHeight="1">
      <c r="B72" s="37"/>
      <c r="C72" s="59" t="s">
        <v>17</v>
      </c>
      <c r="L72" s="37"/>
    </row>
    <row r="73" spans="2:12" s="1" customFormat="1" ht="22.5" customHeight="1">
      <c r="B73" s="37"/>
      <c r="E73" s="381" t="str">
        <f>E7</f>
        <v>Přírodní zahrada-zelená učebna</v>
      </c>
      <c r="F73" s="382"/>
      <c r="G73" s="382"/>
      <c r="H73" s="382"/>
      <c r="L73" s="37"/>
    </row>
    <row r="74" spans="2:12" s="1" customFormat="1" ht="14.45" customHeight="1">
      <c r="B74" s="37"/>
      <c r="C74" s="59" t="s">
        <v>91</v>
      </c>
      <c r="L74" s="37"/>
    </row>
    <row r="75" spans="2:12" s="1" customFormat="1" ht="23.25" customHeight="1">
      <c r="B75" s="37"/>
      <c r="E75" s="354" t="str">
        <f>E9</f>
        <v>VON - Vedlejší a ostatní náklady stavby</v>
      </c>
      <c r="F75" s="383"/>
      <c r="G75" s="383"/>
      <c r="H75" s="383"/>
      <c r="L75" s="37"/>
    </row>
    <row r="76" spans="2:12" s="1" customFormat="1" ht="6.95" customHeight="1">
      <c r="B76" s="37"/>
      <c r="L76" s="37"/>
    </row>
    <row r="77" spans="2:12" s="1" customFormat="1" ht="18" customHeight="1">
      <c r="B77" s="37"/>
      <c r="C77" s="59" t="s">
        <v>21</v>
      </c>
      <c r="F77" s="130" t="str">
        <f>F12</f>
        <v>Ostrava</v>
      </c>
      <c r="I77" s="59" t="s">
        <v>23</v>
      </c>
      <c r="J77" s="63">
        <f>IF(J12="","",J12)</f>
        <v>43084</v>
      </c>
      <c r="L77" s="37"/>
    </row>
    <row r="78" spans="2:12" s="1" customFormat="1" ht="6.95" customHeight="1">
      <c r="B78" s="37"/>
      <c r="L78" s="37"/>
    </row>
    <row r="79" spans="2:12" s="1" customFormat="1" ht="15">
      <c r="B79" s="37"/>
      <c r="C79" s="59" t="s">
        <v>26</v>
      </c>
      <c r="F79" s="130" t="str">
        <f>E15</f>
        <v>Mateřská škola Ostrava-Dubina</v>
      </c>
      <c r="I79" s="59" t="s">
        <v>31</v>
      </c>
      <c r="J79" s="130" t="str">
        <f>E21</f>
        <v>INGESTA spol. s.r.o.</v>
      </c>
      <c r="L79" s="37"/>
    </row>
    <row r="80" spans="2:12" s="1" customFormat="1" ht="14.45" customHeight="1">
      <c r="B80" s="37"/>
      <c r="C80" s="59" t="s">
        <v>29</v>
      </c>
      <c r="F80" s="130" t="str">
        <f>IF(E18="","",E18)</f>
        <v>Na základě výběrového řízení</v>
      </c>
      <c r="L80" s="37"/>
    </row>
    <row r="81" spans="2:65" s="1" customFormat="1" ht="10.35" customHeight="1">
      <c r="B81" s="37"/>
      <c r="L81" s="37"/>
    </row>
    <row r="82" spans="2:65" s="9" customFormat="1" ht="29.25" customHeight="1">
      <c r="B82" s="131"/>
      <c r="C82" s="132" t="s">
        <v>106</v>
      </c>
      <c r="D82" s="133" t="s">
        <v>55</v>
      </c>
      <c r="E82" s="133" t="s">
        <v>51</v>
      </c>
      <c r="F82" s="133" t="s">
        <v>107</v>
      </c>
      <c r="G82" s="133" t="s">
        <v>108</v>
      </c>
      <c r="H82" s="133" t="s">
        <v>109</v>
      </c>
      <c r="I82" s="134" t="s">
        <v>110</v>
      </c>
      <c r="J82" s="133" t="s">
        <v>95</v>
      </c>
      <c r="K82" s="135" t="s">
        <v>111</v>
      </c>
      <c r="L82" s="131"/>
      <c r="M82" s="69" t="s">
        <v>112</v>
      </c>
      <c r="N82" s="70" t="s">
        <v>40</v>
      </c>
      <c r="O82" s="70" t="s">
        <v>113</v>
      </c>
      <c r="P82" s="70" t="s">
        <v>114</v>
      </c>
      <c r="Q82" s="70" t="s">
        <v>115</v>
      </c>
      <c r="R82" s="70" t="s">
        <v>116</v>
      </c>
      <c r="S82" s="70" t="s">
        <v>117</v>
      </c>
      <c r="T82" s="71" t="s">
        <v>118</v>
      </c>
    </row>
    <row r="83" spans="2:65" s="1" customFormat="1" ht="29.25" customHeight="1">
      <c r="B83" s="37"/>
      <c r="C83" s="73" t="s">
        <v>96</v>
      </c>
      <c r="J83" s="136">
        <f>BK83</f>
        <v>0</v>
      </c>
      <c r="L83" s="37"/>
      <c r="M83" s="72"/>
      <c r="N83" s="64"/>
      <c r="O83" s="64"/>
      <c r="P83" s="137">
        <f>P84</f>
        <v>0</v>
      </c>
      <c r="Q83" s="64"/>
      <c r="R83" s="137">
        <f>R84</f>
        <v>0</v>
      </c>
      <c r="S83" s="64"/>
      <c r="T83" s="138">
        <f>T84</f>
        <v>0</v>
      </c>
      <c r="AT83" s="22" t="s">
        <v>69</v>
      </c>
      <c r="AU83" s="22" t="s">
        <v>97</v>
      </c>
      <c r="BK83" s="139">
        <f>BK84</f>
        <v>0</v>
      </c>
    </row>
    <row r="84" spans="2:65" s="10" customFormat="1" ht="37.35" customHeight="1">
      <c r="B84" s="140"/>
      <c r="D84" s="141" t="s">
        <v>69</v>
      </c>
      <c r="E84" s="142" t="s">
        <v>119</v>
      </c>
      <c r="F84" s="142" t="s">
        <v>119</v>
      </c>
      <c r="J84" s="143">
        <f>BK84</f>
        <v>0</v>
      </c>
      <c r="L84" s="140"/>
      <c r="M84" s="144"/>
      <c r="N84" s="145"/>
      <c r="O84" s="145"/>
      <c r="P84" s="146">
        <f>P85+P88+P91+P96+P103+P106</f>
        <v>0</v>
      </c>
      <c r="Q84" s="145"/>
      <c r="R84" s="146">
        <f>R85+R88+R91+R96+R103+R106</f>
        <v>0</v>
      </c>
      <c r="S84" s="145"/>
      <c r="T84" s="147">
        <f>T85+T88+T91+T96+T103+T106</f>
        <v>0</v>
      </c>
      <c r="AR84" s="141" t="s">
        <v>120</v>
      </c>
      <c r="AT84" s="148" t="s">
        <v>69</v>
      </c>
      <c r="AU84" s="148" t="s">
        <v>70</v>
      </c>
      <c r="AY84" s="141" t="s">
        <v>121</v>
      </c>
      <c r="BK84" s="149">
        <f>BK85+BK88+BK91+BK96+BK103+BK106</f>
        <v>0</v>
      </c>
    </row>
    <row r="85" spans="2:65" s="10" customFormat="1" ht="19.899999999999999" customHeight="1">
      <c r="B85" s="140"/>
      <c r="D85" s="150" t="s">
        <v>69</v>
      </c>
      <c r="E85" s="151" t="s">
        <v>122</v>
      </c>
      <c r="F85" s="151" t="s">
        <v>123</v>
      </c>
      <c r="J85" s="152">
        <f>BK85</f>
        <v>0</v>
      </c>
      <c r="L85" s="140"/>
      <c r="M85" s="144"/>
      <c r="N85" s="145"/>
      <c r="O85" s="145"/>
      <c r="P85" s="146">
        <f>SUM(P86:P87)</f>
        <v>0</v>
      </c>
      <c r="Q85" s="145"/>
      <c r="R85" s="146">
        <f>SUM(R86:R87)</f>
        <v>0</v>
      </c>
      <c r="S85" s="145"/>
      <c r="T85" s="147">
        <f>SUM(T86:T87)</f>
        <v>0</v>
      </c>
      <c r="AR85" s="141" t="s">
        <v>120</v>
      </c>
      <c r="AT85" s="148" t="s">
        <v>69</v>
      </c>
      <c r="AU85" s="148" t="s">
        <v>77</v>
      </c>
      <c r="AY85" s="141" t="s">
        <v>121</v>
      </c>
      <c r="BK85" s="149">
        <f>SUM(BK86:BK87)</f>
        <v>0</v>
      </c>
    </row>
    <row r="86" spans="2:65" s="1" customFormat="1" ht="22.5" customHeight="1">
      <c r="B86" s="153"/>
      <c r="C86" s="154" t="s">
        <v>77</v>
      </c>
      <c r="D86" s="154" t="s">
        <v>124</v>
      </c>
      <c r="E86" s="155" t="s">
        <v>125</v>
      </c>
      <c r="F86" s="156" t="s">
        <v>126</v>
      </c>
      <c r="G86" s="157" t="s">
        <v>127</v>
      </c>
      <c r="H86" s="158">
        <v>1</v>
      </c>
      <c r="I86" s="159"/>
      <c r="J86" s="159">
        <f>ROUND(I86*H86,2)</f>
        <v>0</v>
      </c>
      <c r="K86" s="156" t="s">
        <v>128</v>
      </c>
      <c r="L86" s="37"/>
      <c r="M86" s="160" t="s">
        <v>5</v>
      </c>
      <c r="N86" s="161" t="s">
        <v>41</v>
      </c>
      <c r="O86" s="162">
        <v>0</v>
      </c>
      <c r="P86" s="162">
        <f>O86*H86</f>
        <v>0</v>
      </c>
      <c r="Q86" s="162">
        <v>0</v>
      </c>
      <c r="R86" s="162">
        <f>Q86*H86</f>
        <v>0</v>
      </c>
      <c r="S86" s="162">
        <v>0</v>
      </c>
      <c r="T86" s="163">
        <f>S86*H86</f>
        <v>0</v>
      </c>
      <c r="AR86" s="22" t="s">
        <v>129</v>
      </c>
      <c r="AT86" s="22" t="s">
        <v>124</v>
      </c>
      <c r="AU86" s="22" t="s">
        <v>79</v>
      </c>
      <c r="AY86" s="22" t="s">
        <v>121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22" t="s">
        <v>77</v>
      </c>
      <c r="BK86" s="164">
        <f>ROUND(I86*H86,2)</f>
        <v>0</v>
      </c>
      <c r="BL86" s="22" t="s">
        <v>129</v>
      </c>
      <c r="BM86" s="22" t="s">
        <v>130</v>
      </c>
    </row>
    <row r="87" spans="2:65" s="1" customFormat="1" ht="40.5">
      <c r="B87" s="37"/>
      <c r="D87" s="165" t="s">
        <v>131</v>
      </c>
      <c r="F87" s="166" t="s">
        <v>132</v>
      </c>
      <c r="L87" s="37"/>
      <c r="M87" s="167"/>
      <c r="N87" s="38"/>
      <c r="O87" s="38"/>
      <c r="P87" s="38"/>
      <c r="Q87" s="38"/>
      <c r="R87" s="38"/>
      <c r="S87" s="38"/>
      <c r="T87" s="66"/>
      <c r="AT87" s="22" t="s">
        <v>131</v>
      </c>
      <c r="AU87" s="22" t="s">
        <v>79</v>
      </c>
    </row>
    <row r="88" spans="2:65" s="10" customFormat="1" ht="29.85" customHeight="1">
      <c r="B88" s="140"/>
      <c r="D88" s="150" t="s">
        <v>69</v>
      </c>
      <c r="E88" s="151" t="s">
        <v>133</v>
      </c>
      <c r="F88" s="151" t="s">
        <v>134</v>
      </c>
      <c r="J88" s="152">
        <f>BK88</f>
        <v>0</v>
      </c>
      <c r="L88" s="140"/>
      <c r="M88" s="144"/>
      <c r="N88" s="145"/>
      <c r="O88" s="145"/>
      <c r="P88" s="146">
        <f>SUM(P89:P90)</f>
        <v>0</v>
      </c>
      <c r="Q88" s="145"/>
      <c r="R88" s="146">
        <f>SUM(R89:R90)</f>
        <v>0</v>
      </c>
      <c r="S88" s="145"/>
      <c r="T88" s="147">
        <f>SUM(T89:T90)</f>
        <v>0</v>
      </c>
      <c r="AR88" s="141" t="s">
        <v>120</v>
      </c>
      <c r="AT88" s="148" t="s">
        <v>69</v>
      </c>
      <c r="AU88" s="148" t="s">
        <v>77</v>
      </c>
      <c r="AY88" s="141" t="s">
        <v>121</v>
      </c>
      <c r="BK88" s="149">
        <f>SUM(BK89:BK90)</f>
        <v>0</v>
      </c>
    </row>
    <row r="89" spans="2:65" s="1" customFormat="1" ht="22.5" customHeight="1">
      <c r="B89" s="153"/>
      <c r="C89" s="154" t="s">
        <v>79</v>
      </c>
      <c r="D89" s="154" t="s">
        <v>124</v>
      </c>
      <c r="E89" s="155" t="s">
        <v>135</v>
      </c>
      <c r="F89" s="156" t="s">
        <v>136</v>
      </c>
      <c r="G89" s="157" t="s">
        <v>127</v>
      </c>
      <c r="H89" s="158">
        <v>1</v>
      </c>
      <c r="I89" s="159"/>
      <c r="J89" s="159">
        <f>ROUND(I89*H89,2)</f>
        <v>0</v>
      </c>
      <c r="K89" s="156" t="s">
        <v>128</v>
      </c>
      <c r="L89" s="37"/>
      <c r="M89" s="160" t="s">
        <v>5</v>
      </c>
      <c r="N89" s="161" t="s">
        <v>41</v>
      </c>
      <c r="O89" s="162">
        <v>0</v>
      </c>
      <c r="P89" s="162">
        <f>O89*H89</f>
        <v>0</v>
      </c>
      <c r="Q89" s="162">
        <v>0</v>
      </c>
      <c r="R89" s="162">
        <f>Q89*H89</f>
        <v>0</v>
      </c>
      <c r="S89" s="162">
        <v>0</v>
      </c>
      <c r="T89" s="163">
        <f>S89*H89</f>
        <v>0</v>
      </c>
      <c r="AR89" s="22" t="s">
        <v>129</v>
      </c>
      <c r="AT89" s="22" t="s">
        <v>124</v>
      </c>
      <c r="AU89" s="22" t="s">
        <v>79</v>
      </c>
      <c r="AY89" s="22" t="s">
        <v>121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22" t="s">
        <v>77</v>
      </c>
      <c r="BK89" s="164">
        <f>ROUND(I89*H89,2)</f>
        <v>0</v>
      </c>
      <c r="BL89" s="22" t="s">
        <v>129</v>
      </c>
      <c r="BM89" s="22" t="s">
        <v>137</v>
      </c>
    </row>
    <row r="90" spans="2:65" s="1" customFormat="1" ht="135">
      <c r="B90" s="37"/>
      <c r="D90" s="165" t="s">
        <v>131</v>
      </c>
      <c r="F90" s="166" t="s">
        <v>138</v>
      </c>
      <c r="L90" s="37"/>
      <c r="M90" s="167"/>
      <c r="N90" s="38"/>
      <c r="O90" s="38"/>
      <c r="P90" s="38"/>
      <c r="Q90" s="38"/>
      <c r="R90" s="38"/>
      <c r="S90" s="38"/>
      <c r="T90" s="66"/>
      <c r="AT90" s="22" t="s">
        <v>131</v>
      </c>
      <c r="AU90" s="22" t="s">
        <v>79</v>
      </c>
    </row>
    <row r="91" spans="2:65" s="10" customFormat="1" ht="29.85" customHeight="1">
      <c r="B91" s="140"/>
      <c r="D91" s="150" t="s">
        <v>69</v>
      </c>
      <c r="E91" s="151" t="s">
        <v>139</v>
      </c>
      <c r="F91" s="151" t="s">
        <v>140</v>
      </c>
      <c r="J91" s="152">
        <f>BK91</f>
        <v>0</v>
      </c>
      <c r="L91" s="140"/>
      <c r="M91" s="144"/>
      <c r="N91" s="145"/>
      <c r="O91" s="145"/>
      <c r="P91" s="146">
        <f>SUM(P92:P95)</f>
        <v>0</v>
      </c>
      <c r="Q91" s="145"/>
      <c r="R91" s="146">
        <f>SUM(R92:R95)</f>
        <v>0</v>
      </c>
      <c r="S91" s="145"/>
      <c r="T91" s="147">
        <f>SUM(T92:T95)</f>
        <v>0</v>
      </c>
      <c r="AR91" s="141" t="s">
        <v>120</v>
      </c>
      <c r="AT91" s="148" t="s">
        <v>69</v>
      </c>
      <c r="AU91" s="148" t="s">
        <v>77</v>
      </c>
      <c r="AY91" s="141" t="s">
        <v>121</v>
      </c>
      <c r="BK91" s="149">
        <f>SUM(BK92:BK95)</f>
        <v>0</v>
      </c>
    </row>
    <row r="92" spans="2:65" s="1" customFormat="1" ht="22.5" customHeight="1">
      <c r="B92" s="153"/>
      <c r="C92" s="154" t="s">
        <v>141</v>
      </c>
      <c r="D92" s="154" t="s">
        <v>124</v>
      </c>
      <c r="E92" s="155" t="s">
        <v>142</v>
      </c>
      <c r="F92" s="156" t="s">
        <v>143</v>
      </c>
      <c r="G92" s="157" t="s">
        <v>127</v>
      </c>
      <c r="H92" s="158">
        <v>1</v>
      </c>
      <c r="I92" s="159"/>
      <c r="J92" s="159">
        <f>ROUND(I92*H92,2)</f>
        <v>0</v>
      </c>
      <c r="K92" s="156" t="s">
        <v>128</v>
      </c>
      <c r="L92" s="37"/>
      <c r="M92" s="160" t="s">
        <v>5</v>
      </c>
      <c r="N92" s="161" t="s">
        <v>41</v>
      </c>
      <c r="O92" s="162">
        <v>0</v>
      </c>
      <c r="P92" s="162">
        <f>O92*H92</f>
        <v>0</v>
      </c>
      <c r="Q92" s="162">
        <v>0</v>
      </c>
      <c r="R92" s="162">
        <f>Q92*H92</f>
        <v>0</v>
      </c>
      <c r="S92" s="162">
        <v>0</v>
      </c>
      <c r="T92" s="163">
        <f>S92*H92</f>
        <v>0</v>
      </c>
      <c r="AR92" s="22" t="s">
        <v>129</v>
      </c>
      <c r="AT92" s="22" t="s">
        <v>124</v>
      </c>
      <c r="AU92" s="22" t="s">
        <v>79</v>
      </c>
      <c r="AY92" s="22" t="s">
        <v>121</v>
      </c>
      <c r="BE92" s="164">
        <f>IF(N92="základní",J92,0)</f>
        <v>0</v>
      </c>
      <c r="BF92" s="164">
        <f>IF(N92="snížená",J92,0)</f>
        <v>0</v>
      </c>
      <c r="BG92" s="164">
        <f>IF(N92="zákl. přenesená",J92,0)</f>
        <v>0</v>
      </c>
      <c r="BH92" s="164">
        <f>IF(N92="sníž. přenesená",J92,0)</f>
        <v>0</v>
      </c>
      <c r="BI92" s="164">
        <f>IF(N92="nulová",J92,0)</f>
        <v>0</v>
      </c>
      <c r="BJ92" s="22" t="s">
        <v>77</v>
      </c>
      <c r="BK92" s="164">
        <f>ROUND(I92*H92,2)</f>
        <v>0</v>
      </c>
      <c r="BL92" s="22" t="s">
        <v>129</v>
      </c>
      <c r="BM92" s="22" t="s">
        <v>144</v>
      </c>
    </row>
    <row r="93" spans="2:65" s="1" customFormat="1" ht="81">
      <c r="B93" s="37"/>
      <c r="D93" s="168" t="s">
        <v>131</v>
      </c>
      <c r="F93" s="169" t="s">
        <v>145</v>
      </c>
      <c r="L93" s="37"/>
      <c r="M93" s="167"/>
      <c r="N93" s="38"/>
      <c r="O93" s="38"/>
      <c r="P93" s="38"/>
      <c r="Q93" s="38"/>
      <c r="R93" s="38"/>
      <c r="S93" s="38"/>
      <c r="T93" s="66"/>
      <c r="AT93" s="22" t="s">
        <v>131</v>
      </c>
      <c r="AU93" s="22" t="s">
        <v>79</v>
      </c>
    </row>
    <row r="94" spans="2:65" s="1" customFormat="1" ht="22.5" customHeight="1">
      <c r="B94" s="153"/>
      <c r="C94" s="154" t="s">
        <v>146</v>
      </c>
      <c r="D94" s="154" t="s">
        <v>124</v>
      </c>
      <c r="E94" s="155" t="s">
        <v>147</v>
      </c>
      <c r="F94" s="156" t="s">
        <v>148</v>
      </c>
      <c r="G94" s="157" t="s">
        <v>127</v>
      </c>
      <c r="H94" s="158">
        <v>1</v>
      </c>
      <c r="I94" s="159"/>
      <c r="J94" s="159">
        <f>ROUND(I94*H94,2)</f>
        <v>0</v>
      </c>
      <c r="K94" s="156" t="s">
        <v>128</v>
      </c>
      <c r="L94" s="37"/>
      <c r="M94" s="160" t="s">
        <v>5</v>
      </c>
      <c r="N94" s="161" t="s">
        <v>41</v>
      </c>
      <c r="O94" s="162">
        <v>0</v>
      </c>
      <c r="P94" s="162">
        <f>O94*H94</f>
        <v>0</v>
      </c>
      <c r="Q94" s="162">
        <v>0</v>
      </c>
      <c r="R94" s="162">
        <f>Q94*H94</f>
        <v>0</v>
      </c>
      <c r="S94" s="162">
        <v>0</v>
      </c>
      <c r="T94" s="163">
        <f>S94*H94</f>
        <v>0</v>
      </c>
      <c r="AR94" s="22" t="s">
        <v>129</v>
      </c>
      <c r="AT94" s="22" t="s">
        <v>124</v>
      </c>
      <c r="AU94" s="22" t="s">
        <v>79</v>
      </c>
      <c r="AY94" s="22" t="s">
        <v>121</v>
      </c>
      <c r="BE94" s="164">
        <f>IF(N94="základní",J94,0)</f>
        <v>0</v>
      </c>
      <c r="BF94" s="164">
        <f>IF(N94="snížená",J94,0)</f>
        <v>0</v>
      </c>
      <c r="BG94" s="164">
        <f>IF(N94="zákl. přenesená",J94,0)</f>
        <v>0</v>
      </c>
      <c r="BH94" s="164">
        <f>IF(N94="sníž. přenesená",J94,0)</f>
        <v>0</v>
      </c>
      <c r="BI94" s="164">
        <f>IF(N94="nulová",J94,0)</f>
        <v>0</v>
      </c>
      <c r="BJ94" s="22" t="s">
        <v>77</v>
      </c>
      <c r="BK94" s="164">
        <f>ROUND(I94*H94,2)</f>
        <v>0</v>
      </c>
      <c r="BL94" s="22" t="s">
        <v>129</v>
      </c>
      <c r="BM94" s="22" t="s">
        <v>149</v>
      </c>
    </row>
    <row r="95" spans="2:65" s="1" customFormat="1" ht="40.5">
      <c r="B95" s="37"/>
      <c r="D95" s="165" t="s">
        <v>131</v>
      </c>
      <c r="F95" s="166" t="s">
        <v>150</v>
      </c>
      <c r="L95" s="37"/>
      <c r="M95" s="167"/>
      <c r="N95" s="38"/>
      <c r="O95" s="38"/>
      <c r="P95" s="38"/>
      <c r="Q95" s="38"/>
      <c r="R95" s="38"/>
      <c r="S95" s="38"/>
      <c r="T95" s="66"/>
      <c r="AT95" s="22" t="s">
        <v>131</v>
      </c>
      <c r="AU95" s="22" t="s">
        <v>79</v>
      </c>
    </row>
    <row r="96" spans="2:65" s="10" customFormat="1" ht="29.85" customHeight="1">
      <c r="B96" s="140"/>
      <c r="D96" s="150" t="s">
        <v>69</v>
      </c>
      <c r="E96" s="151" t="s">
        <v>151</v>
      </c>
      <c r="F96" s="151" t="s">
        <v>152</v>
      </c>
      <c r="J96" s="152">
        <f>BK96</f>
        <v>0</v>
      </c>
      <c r="L96" s="140"/>
      <c r="M96" s="144"/>
      <c r="N96" s="145"/>
      <c r="O96" s="145"/>
      <c r="P96" s="146">
        <f>SUM(P97:P102)</f>
        <v>0</v>
      </c>
      <c r="Q96" s="145"/>
      <c r="R96" s="146">
        <f>SUM(R97:R102)</f>
        <v>0</v>
      </c>
      <c r="S96" s="145"/>
      <c r="T96" s="147">
        <f>SUM(T97:T102)</f>
        <v>0</v>
      </c>
      <c r="AR96" s="141" t="s">
        <v>120</v>
      </c>
      <c r="AT96" s="148" t="s">
        <v>69</v>
      </c>
      <c r="AU96" s="148" t="s">
        <v>77</v>
      </c>
      <c r="AY96" s="141" t="s">
        <v>121</v>
      </c>
      <c r="BK96" s="149">
        <f>SUM(BK97:BK102)</f>
        <v>0</v>
      </c>
    </row>
    <row r="97" spans="2:65" s="1" customFormat="1" ht="22.5" customHeight="1">
      <c r="B97" s="153"/>
      <c r="C97" s="154" t="s">
        <v>120</v>
      </c>
      <c r="D97" s="154" t="s">
        <v>124</v>
      </c>
      <c r="E97" s="155" t="s">
        <v>153</v>
      </c>
      <c r="F97" s="156" t="s">
        <v>152</v>
      </c>
      <c r="G97" s="157" t="s">
        <v>127</v>
      </c>
      <c r="H97" s="158">
        <v>1</v>
      </c>
      <c r="I97" s="159"/>
      <c r="J97" s="159">
        <f>ROUND(I97*H97,2)</f>
        <v>0</v>
      </c>
      <c r="K97" s="156" t="s">
        <v>128</v>
      </c>
      <c r="L97" s="37"/>
      <c r="M97" s="160" t="s">
        <v>5</v>
      </c>
      <c r="N97" s="161" t="s">
        <v>41</v>
      </c>
      <c r="O97" s="162">
        <v>0</v>
      </c>
      <c r="P97" s="162">
        <f>O97*H97</f>
        <v>0</v>
      </c>
      <c r="Q97" s="162">
        <v>0</v>
      </c>
      <c r="R97" s="162">
        <f>Q97*H97</f>
        <v>0</v>
      </c>
      <c r="S97" s="162">
        <v>0</v>
      </c>
      <c r="T97" s="163">
        <f>S97*H97</f>
        <v>0</v>
      </c>
      <c r="AR97" s="22" t="s">
        <v>129</v>
      </c>
      <c r="AT97" s="22" t="s">
        <v>124</v>
      </c>
      <c r="AU97" s="22" t="s">
        <v>79</v>
      </c>
      <c r="AY97" s="22" t="s">
        <v>121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22" t="s">
        <v>77</v>
      </c>
      <c r="BK97" s="164">
        <f>ROUND(I97*H97,2)</f>
        <v>0</v>
      </c>
      <c r="BL97" s="22" t="s">
        <v>129</v>
      </c>
      <c r="BM97" s="22" t="s">
        <v>154</v>
      </c>
    </row>
    <row r="98" spans="2:65" s="1" customFormat="1" ht="27">
      <c r="B98" s="37"/>
      <c r="D98" s="168" t="s">
        <v>131</v>
      </c>
      <c r="F98" s="169" t="s">
        <v>155</v>
      </c>
      <c r="L98" s="37"/>
      <c r="M98" s="167"/>
      <c r="N98" s="38"/>
      <c r="O98" s="38"/>
      <c r="P98" s="38"/>
      <c r="Q98" s="38"/>
      <c r="R98" s="38"/>
      <c r="S98" s="38"/>
      <c r="T98" s="66"/>
      <c r="AT98" s="22" t="s">
        <v>131</v>
      </c>
      <c r="AU98" s="22" t="s">
        <v>79</v>
      </c>
    </row>
    <row r="99" spans="2:65" s="1" customFormat="1" ht="22.5" customHeight="1">
      <c r="B99" s="153"/>
      <c r="C99" s="154" t="s">
        <v>156</v>
      </c>
      <c r="D99" s="154" t="s">
        <v>124</v>
      </c>
      <c r="E99" s="155" t="s">
        <v>157</v>
      </c>
      <c r="F99" s="156" t="s">
        <v>158</v>
      </c>
      <c r="G99" s="157" t="s">
        <v>127</v>
      </c>
      <c r="H99" s="158">
        <v>1</v>
      </c>
      <c r="I99" s="159"/>
      <c r="J99" s="159">
        <f>ROUND(I99*H99,2)</f>
        <v>0</v>
      </c>
      <c r="K99" s="156" t="s">
        <v>128</v>
      </c>
      <c r="L99" s="37"/>
      <c r="M99" s="160" t="s">
        <v>5</v>
      </c>
      <c r="N99" s="161" t="s">
        <v>41</v>
      </c>
      <c r="O99" s="162">
        <v>0</v>
      </c>
      <c r="P99" s="162">
        <f>O99*H99</f>
        <v>0</v>
      </c>
      <c r="Q99" s="162">
        <v>0</v>
      </c>
      <c r="R99" s="162">
        <f>Q99*H99</f>
        <v>0</v>
      </c>
      <c r="S99" s="162">
        <v>0</v>
      </c>
      <c r="T99" s="163">
        <f>S99*H99</f>
        <v>0</v>
      </c>
      <c r="AR99" s="22" t="s">
        <v>129</v>
      </c>
      <c r="AT99" s="22" t="s">
        <v>124</v>
      </c>
      <c r="AU99" s="22" t="s">
        <v>79</v>
      </c>
      <c r="AY99" s="22" t="s">
        <v>121</v>
      </c>
      <c r="BE99" s="164">
        <f>IF(N99="základní",J99,0)</f>
        <v>0</v>
      </c>
      <c r="BF99" s="164">
        <f>IF(N99="snížená",J99,0)</f>
        <v>0</v>
      </c>
      <c r="BG99" s="164">
        <f>IF(N99="zákl. přenesená",J99,0)</f>
        <v>0</v>
      </c>
      <c r="BH99" s="164">
        <f>IF(N99="sníž. přenesená",J99,0)</f>
        <v>0</v>
      </c>
      <c r="BI99" s="164">
        <f>IF(N99="nulová",J99,0)</f>
        <v>0</v>
      </c>
      <c r="BJ99" s="22" t="s">
        <v>77</v>
      </c>
      <c r="BK99" s="164">
        <f>ROUND(I99*H99,2)</f>
        <v>0</v>
      </c>
      <c r="BL99" s="22" t="s">
        <v>129</v>
      </c>
      <c r="BM99" s="22" t="s">
        <v>159</v>
      </c>
    </row>
    <row r="100" spans="2:65" s="1" customFormat="1" ht="40.5">
      <c r="B100" s="37"/>
      <c r="D100" s="168" t="s">
        <v>131</v>
      </c>
      <c r="F100" s="169" t="s">
        <v>160</v>
      </c>
      <c r="L100" s="37"/>
      <c r="M100" s="167"/>
      <c r="N100" s="38"/>
      <c r="O100" s="38"/>
      <c r="P100" s="38"/>
      <c r="Q100" s="38"/>
      <c r="R100" s="38"/>
      <c r="S100" s="38"/>
      <c r="T100" s="66"/>
      <c r="AT100" s="22" t="s">
        <v>131</v>
      </c>
      <c r="AU100" s="22" t="s">
        <v>79</v>
      </c>
    </row>
    <row r="101" spans="2:65" s="1" customFormat="1" ht="22.5" customHeight="1">
      <c r="B101" s="153"/>
      <c r="C101" s="154" t="s">
        <v>161</v>
      </c>
      <c r="D101" s="154" t="s">
        <v>124</v>
      </c>
      <c r="E101" s="155" t="s">
        <v>162</v>
      </c>
      <c r="F101" s="156" t="s">
        <v>163</v>
      </c>
      <c r="G101" s="157" t="s">
        <v>127</v>
      </c>
      <c r="H101" s="158">
        <v>1</v>
      </c>
      <c r="I101" s="159"/>
      <c r="J101" s="159">
        <f>ROUND(I101*H101,2)</f>
        <v>0</v>
      </c>
      <c r="K101" s="156" t="s">
        <v>128</v>
      </c>
      <c r="L101" s="37"/>
      <c r="M101" s="160" t="s">
        <v>5</v>
      </c>
      <c r="N101" s="161" t="s">
        <v>41</v>
      </c>
      <c r="O101" s="162">
        <v>0</v>
      </c>
      <c r="P101" s="162">
        <f>O101*H101</f>
        <v>0</v>
      </c>
      <c r="Q101" s="162">
        <v>0</v>
      </c>
      <c r="R101" s="162">
        <f>Q101*H101</f>
        <v>0</v>
      </c>
      <c r="S101" s="162">
        <v>0</v>
      </c>
      <c r="T101" s="163">
        <f>S101*H101</f>
        <v>0</v>
      </c>
      <c r="AR101" s="22" t="s">
        <v>129</v>
      </c>
      <c r="AT101" s="22" t="s">
        <v>124</v>
      </c>
      <c r="AU101" s="22" t="s">
        <v>79</v>
      </c>
      <c r="AY101" s="22" t="s">
        <v>121</v>
      </c>
      <c r="BE101" s="164">
        <f>IF(N101="základní",J101,0)</f>
        <v>0</v>
      </c>
      <c r="BF101" s="164">
        <f>IF(N101="snížená",J101,0)</f>
        <v>0</v>
      </c>
      <c r="BG101" s="164">
        <f>IF(N101="zákl. přenesená",J101,0)</f>
        <v>0</v>
      </c>
      <c r="BH101" s="164">
        <f>IF(N101="sníž. přenesená",J101,0)</f>
        <v>0</v>
      </c>
      <c r="BI101" s="164">
        <f>IF(N101="nulová",J101,0)</f>
        <v>0</v>
      </c>
      <c r="BJ101" s="22" t="s">
        <v>77</v>
      </c>
      <c r="BK101" s="164">
        <f>ROUND(I101*H101,2)</f>
        <v>0</v>
      </c>
      <c r="BL101" s="22" t="s">
        <v>129</v>
      </c>
      <c r="BM101" s="22" t="s">
        <v>164</v>
      </c>
    </row>
    <row r="102" spans="2:65" s="1" customFormat="1" ht="27">
      <c r="B102" s="37"/>
      <c r="D102" s="165" t="s">
        <v>131</v>
      </c>
      <c r="F102" s="166" t="s">
        <v>155</v>
      </c>
      <c r="L102" s="37"/>
      <c r="M102" s="167"/>
      <c r="N102" s="38"/>
      <c r="O102" s="38"/>
      <c r="P102" s="38"/>
      <c r="Q102" s="38"/>
      <c r="R102" s="38"/>
      <c r="S102" s="38"/>
      <c r="T102" s="66"/>
      <c r="AT102" s="22" t="s">
        <v>131</v>
      </c>
      <c r="AU102" s="22" t="s">
        <v>79</v>
      </c>
    </row>
    <row r="103" spans="2:65" s="10" customFormat="1" ht="29.85" customHeight="1">
      <c r="B103" s="140"/>
      <c r="D103" s="150" t="s">
        <v>69</v>
      </c>
      <c r="E103" s="151" t="s">
        <v>165</v>
      </c>
      <c r="F103" s="151" t="s">
        <v>166</v>
      </c>
      <c r="J103" s="152">
        <f>BK103</f>
        <v>0</v>
      </c>
      <c r="L103" s="140"/>
      <c r="M103" s="144"/>
      <c r="N103" s="145"/>
      <c r="O103" s="145"/>
      <c r="P103" s="146">
        <f>SUM(P104:P105)</f>
        <v>0</v>
      </c>
      <c r="Q103" s="145"/>
      <c r="R103" s="146">
        <f>SUM(R104:R105)</f>
        <v>0</v>
      </c>
      <c r="S103" s="145"/>
      <c r="T103" s="147">
        <f>SUM(T104:T105)</f>
        <v>0</v>
      </c>
      <c r="AR103" s="141" t="s">
        <v>120</v>
      </c>
      <c r="AT103" s="148" t="s">
        <v>69</v>
      </c>
      <c r="AU103" s="148" t="s">
        <v>77</v>
      </c>
      <c r="AY103" s="141" t="s">
        <v>121</v>
      </c>
      <c r="BK103" s="149">
        <f>SUM(BK104:BK105)</f>
        <v>0</v>
      </c>
    </row>
    <row r="104" spans="2:65" s="1" customFormat="1" ht="22.5" customHeight="1">
      <c r="B104" s="153"/>
      <c r="C104" s="154" t="s">
        <v>167</v>
      </c>
      <c r="D104" s="154" t="s">
        <v>124</v>
      </c>
      <c r="E104" s="155" t="s">
        <v>168</v>
      </c>
      <c r="F104" s="156" t="s">
        <v>169</v>
      </c>
      <c r="G104" s="157" t="s">
        <v>127</v>
      </c>
      <c r="H104" s="158">
        <v>1</v>
      </c>
      <c r="I104" s="159"/>
      <c r="J104" s="159">
        <f>ROUND(I104*H104,2)</f>
        <v>0</v>
      </c>
      <c r="K104" s="156" t="s">
        <v>128</v>
      </c>
      <c r="L104" s="37"/>
      <c r="M104" s="160" t="s">
        <v>5</v>
      </c>
      <c r="N104" s="161" t="s">
        <v>41</v>
      </c>
      <c r="O104" s="162">
        <v>0</v>
      </c>
      <c r="P104" s="162">
        <f>O104*H104</f>
        <v>0</v>
      </c>
      <c r="Q104" s="162">
        <v>0</v>
      </c>
      <c r="R104" s="162">
        <f>Q104*H104</f>
        <v>0</v>
      </c>
      <c r="S104" s="162">
        <v>0</v>
      </c>
      <c r="T104" s="163">
        <f>S104*H104</f>
        <v>0</v>
      </c>
      <c r="AR104" s="22" t="s">
        <v>129</v>
      </c>
      <c r="AT104" s="22" t="s">
        <v>124</v>
      </c>
      <c r="AU104" s="22" t="s">
        <v>79</v>
      </c>
      <c r="AY104" s="22" t="s">
        <v>121</v>
      </c>
      <c r="BE104" s="164">
        <f>IF(N104="základní",J104,0)</f>
        <v>0</v>
      </c>
      <c r="BF104" s="164">
        <f>IF(N104="snížená",J104,0)</f>
        <v>0</v>
      </c>
      <c r="BG104" s="164">
        <f>IF(N104="zákl. přenesená",J104,0)</f>
        <v>0</v>
      </c>
      <c r="BH104" s="164">
        <f>IF(N104="sníž. přenesená",J104,0)</f>
        <v>0</v>
      </c>
      <c r="BI104" s="164">
        <f>IF(N104="nulová",J104,0)</f>
        <v>0</v>
      </c>
      <c r="BJ104" s="22" t="s">
        <v>77</v>
      </c>
      <c r="BK104" s="164">
        <f>ROUND(I104*H104,2)</f>
        <v>0</v>
      </c>
      <c r="BL104" s="22" t="s">
        <v>129</v>
      </c>
      <c r="BM104" s="22" t="s">
        <v>170</v>
      </c>
    </row>
    <row r="105" spans="2:65" s="1" customFormat="1" ht="81">
      <c r="B105" s="37"/>
      <c r="D105" s="165" t="s">
        <v>131</v>
      </c>
      <c r="F105" s="166" t="s">
        <v>171</v>
      </c>
      <c r="L105" s="37"/>
      <c r="M105" s="167"/>
      <c r="N105" s="38"/>
      <c r="O105" s="38"/>
      <c r="P105" s="38"/>
      <c r="Q105" s="38"/>
      <c r="R105" s="38"/>
      <c r="S105" s="38"/>
      <c r="T105" s="66"/>
      <c r="AT105" s="22" t="s">
        <v>131</v>
      </c>
      <c r="AU105" s="22" t="s">
        <v>79</v>
      </c>
    </row>
    <row r="106" spans="2:65" s="10" customFormat="1" ht="29.85" customHeight="1">
      <c r="B106" s="140"/>
      <c r="D106" s="150" t="s">
        <v>69</v>
      </c>
      <c r="E106" s="151" t="s">
        <v>172</v>
      </c>
      <c r="F106" s="151" t="s">
        <v>173</v>
      </c>
      <c r="J106" s="152">
        <f>BK106</f>
        <v>0</v>
      </c>
      <c r="L106" s="140"/>
      <c r="M106" s="144"/>
      <c r="N106" s="145"/>
      <c r="O106" s="145"/>
      <c r="P106" s="146">
        <f>SUM(P107:P108)</f>
        <v>0</v>
      </c>
      <c r="Q106" s="145"/>
      <c r="R106" s="146">
        <f>SUM(R107:R108)</f>
        <v>0</v>
      </c>
      <c r="S106" s="145"/>
      <c r="T106" s="147">
        <f>SUM(T107:T108)</f>
        <v>0</v>
      </c>
      <c r="AR106" s="141" t="s">
        <v>120</v>
      </c>
      <c r="AT106" s="148" t="s">
        <v>69</v>
      </c>
      <c r="AU106" s="148" t="s">
        <v>77</v>
      </c>
      <c r="AY106" s="141" t="s">
        <v>121</v>
      </c>
      <c r="BK106" s="149">
        <f>SUM(BK107:BK108)</f>
        <v>0</v>
      </c>
    </row>
    <row r="107" spans="2:65" s="1" customFormat="1" ht="22.5" customHeight="1">
      <c r="B107" s="153"/>
      <c r="C107" s="154" t="s">
        <v>174</v>
      </c>
      <c r="D107" s="154" t="s">
        <v>124</v>
      </c>
      <c r="E107" s="155" t="s">
        <v>175</v>
      </c>
      <c r="F107" s="156" t="s">
        <v>173</v>
      </c>
      <c r="G107" s="157" t="s">
        <v>127</v>
      </c>
      <c r="H107" s="158">
        <v>1</v>
      </c>
      <c r="I107" s="159"/>
      <c r="J107" s="159">
        <f>ROUND(I107*H107,2)</f>
        <v>0</v>
      </c>
      <c r="K107" s="156" t="s">
        <v>128</v>
      </c>
      <c r="L107" s="37"/>
      <c r="M107" s="160" t="s">
        <v>5</v>
      </c>
      <c r="N107" s="161" t="s">
        <v>41</v>
      </c>
      <c r="O107" s="162">
        <v>0</v>
      </c>
      <c r="P107" s="162">
        <f>O107*H107</f>
        <v>0</v>
      </c>
      <c r="Q107" s="162">
        <v>0</v>
      </c>
      <c r="R107" s="162">
        <f>Q107*H107</f>
        <v>0</v>
      </c>
      <c r="S107" s="162">
        <v>0</v>
      </c>
      <c r="T107" s="163">
        <f>S107*H107</f>
        <v>0</v>
      </c>
      <c r="AR107" s="22" t="s">
        <v>129</v>
      </c>
      <c r="AT107" s="22" t="s">
        <v>124</v>
      </c>
      <c r="AU107" s="22" t="s">
        <v>79</v>
      </c>
      <c r="AY107" s="22" t="s">
        <v>121</v>
      </c>
      <c r="BE107" s="164">
        <f>IF(N107="základní",J107,0)</f>
        <v>0</v>
      </c>
      <c r="BF107" s="164">
        <f>IF(N107="snížená",J107,0)</f>
        <v>0</v>
      </c>
      <c r="BG107" s="164">
        <f>IF(N107="zákl. přenesená",J107,0)</f>
        <v>0</v>
      </c>
      <c r="BH107" s="164">
        <f>IF(N107="sníž. přenesená",J107,0)</f>
        <v>0</v>
      </c>
      <c r="BI107" s="164">
        <f>IF(N107="nulová",J107,0)</f>
        <v>0</v>
      </c>
      <c r="BJ107" s="22" t="s">
        <v>77</v>
      </c>
      <c r="BK107" s="164">
        <f>ROUND(I107*H107,2)</f>
        <v>0</v>
      </c>
      <c r="BL107" s="22" t="s">
        <v>129</v>
      </c>
      <c r="BM107" s="22" t="s">
        <v>176</v>
      </c>
    </row>
    <row r="108" spans="2:65" s="1" customFormat="1" ht="81">
      <c r="B108" s="37"/>
      <c r="D108" s="165" t="s">
        <v>131</v>
      </c>
      <c r="F108" s="166" t="s">
        <v>177</v>
      </c>
      <c r="L108" s="37"/>
      <c r="M108" s="170"/>
      <c r="N108" s="171"/>
      <c r="O108" s="171"/>
      <c r="P108" s="171"/>
      <c r="Q108" s="171"/>
      <c r="R108" s="171"/>
      <c r="S108" s="171"/>
      <c r="T108" s="172"/>
      <c r="AT108" s="22" t="s">
        <v>131</v>
      </c>
      <c r="AU108" s="22" t="s">
        <v>79</v>
      </c>
    </row>
    <row r="109" spans="2:65" s="1" customFormat="1" ht="6.95" customHeight="1"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37"/>
    </row>
  </sheetData>
  <autoFilter ref="C82:K108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383"/>
  <sheetViews>
    <sheetView showGridLines="0" workbookViewId="0">
      <pane ySplit="1" topLeftCell="A16" activePane="bottomLeft" state="frozen"/>
      <selection pane="bottomLeft" activeCell="W98" sqref="W9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4" bestFit="1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5"/>
      <c r="B1" s="15"/>
      <c r="C1" s="15"/>
      <c r="D1" s="16" t="s">
        <v>1</v>
      </c>
      <c r="E1" s="15"/>
      <c r="F1" s="96" t="s">
        <v>85</v>
      </c>
      <c r="G1" s="384" t="s">
        <v>86</v>
      </c>
      <c r="H1" s="384"/>
      <c r="I1" s="15"/>
      <c r="J1" s="96" t="s">
        <v>87</v>
      </c>
      <c r="K1" s="16" t="s">
        <v>88</v>
      </c>
      <c r="L1" s="96" t="s">
        <v>89</v>
      </c>
      <c r="M1" s="96"/>
      <c r="N1" s="96"/>
      <c r="O1" s="96"/>
      <c r="P1" s="96"/>
      <c r="Q1" s="96"/>
      <c r="R1" s="96"/>
      <c r="S1" s="96"/>
      <c r="T1" s="96"/>
      <c r="U1" s="97"/>
      <c r="V1" s="97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A2" s="195"/>
      <c r="B2" s="195"/>
      <c r="C2" s="238"/>
      <c r="D2" s="239"/>
      <c r="E2" s="239"/>
      <c r="F2" s="239"/>
      <c r="G2" s="239"/>
      <c r="H2" s="239"/>
      <c r="I2" s="239"/>
      <c r="J2" s="239"/>
      <c r="K2" s="240"/>
      <c r="L2" s="393" t="s">
        <v>8</v>
      </c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22" t="s">
        <v>83</v>
      </c>
    </row>
    <row r="3" spans="1:70" ht="6.95" customHeight="1">
      <c r="A3" s="195"/>
      <c r="B3" s="195"/>
      <c r="C3" s="241"/>
      <c r="D3" s="269"/>
      <c r="E3" s="269"/>
      <c r="F3" s="269"/>
      <c r="G3" s="269"/>
      <c r="H3" s="269"/>
      <c r="I3" s="269"/>
      <c r="J3" s="269"/>
      <c r="K3" s="242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AT3" s="22" t="s">
        <v>79</v>
      </c>
    </row>
    <row r="4" spans="1:70" ht="36.950000000000003" customHeight="1">
      <c r="A4" s="195"/>
      <c r="B4" s="195"/>
      <c r="C4" s="241"/>
      <c r="D4" s="197" t="s">
        <v>90</v>
      </c>
      <c r="E4" s="269"/>
      <c r="F4" s="269"/>
      <c r="G4" s="269"/>
      <c r="H4" s="269"/>
      <c r="I4" s="269"/>
      <c r="J4" s="269"/>
      <c r="K4" s="242"/>
      <c r="L4" s="195"/>
      <c r="M4" s="220" t="s">
        <v>13</v>
      </c>
      <c r="N4" s="195"/>
      <c r="O4" s="195"/>
      <c r="P4" s="195"/>
      <c r="Q4" s="195"/>
      <c r="R4" s="195"/>
      <c r="S4" s="195"/>
      <c r="T4" s="195"/>
      <c r="U4" s="195"/>
      <c r="V4" s="195"/>
      <c r="AT4" s="22" t="s">
        <v>6</v>
      </c>
    </row>
    <row r="5" spans="1:70" ht="6.95" customHeight="1">
      <c r="A5" s="195"/>
      <c r="B5" s="195"/>
      <c r="C5" s="241"/>
      <c r="D5" s="269"/>
      <c r="E5" s="269"/>
      <c r="F5" s="269"/>
      <c r="G5" s="269"/>
      <c r="H5" s="269"/>
      <c r="I5" s="269"/>
      <c r="J5" s="269"/>
      <c r="K5" s="242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</row>
    <row r="6" spans="1:70" ht="15">
      <c r="A6" s="195"/>
      <c r="B6" s="195"/>
      <c r="C6" s="241"/>
      <c r="D6" s="267" t="s">
        <v>17</v>
      </c>
      <c r="E6" s="269"/>
      <c r="F6" s="269"/>
      <c r="G6" s="269"/>
      <c r="H6" s="269"/>
      <c r="I6" s="269"/>
      <c r="J6" s="269"/>
      <c r="K6" s="242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</row>
    <row r="7" spans="1:70" ht="22.5" customHeight="1">
      <c r="A7" s="195"/>
      <c r="B7" s="195"/>
      <c r="C7" s="241"/>
      <c r="D7" s="269"/>
      <c r="E7" s="389" t="s">
        <v>372</v>
      </c>
      <c r="F7" s="390"/>
      <c r="G7" s="390"/>
      <c r="H7" s="390"/>
      <c r="I7" s="269"/>
      <c r="J7" s="269"/>
      <c r="K7" s="242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</row>
    <row r="8" spans="1:70" s="1" customFormat="1" ht="15">
      <c r="A8" s="181"/>
      <c r="B8" s="181"/>
      <c r="C8" s="203"/>
      <c r="D8" s="267" t="s">
        <v>91</v>
      </c>
      <c r="E8" s="268"/>
      <c r="F8" s="268"/>
      <c r="G8" s="268"/>
      <c r="H8" s="268"/>
      <c r="I8" s="268"/>
      <c r="J8" s="268"/>
      <c r="K8" s="204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</row>
    <row r="9" spans="1:70" s="1" customFormat="1" ht="36.950000000000003" customHeight="1">
      <c r="A9" s="181"/>
      <c r="B9" s="181"/>
      <c r="C9" s="203"/>
      <c r="D9" s="268"/>
      <c r="E9" s="395" t="s">
        <v>422</v>
      </c>
      <c r="F9" s="392"/>
      <c r="G9" s="392"/>
      <c r="H9" s="392"/>
      <c r="I9" s="268"/>
      <c r="J9" s="268"/>
      <c r="K9" s="204"/>
      <c r="L9" s="181"/>
      <c r="M9" s="181"/>
      <c r="N9" s="181"/>
      <c r="O9" s="181"/>
      <c r="P9" s="181"/>
      <c r="Q9" s="181"/>
      <c r="R9" s="181"/>
      <c r="S9" s="181"/>
      <c r="T9" s="181"/>
      <c r="U9" s="181"/>
      <c r="V9" s="181"/>
    </row>
    <row r="10" spans="1:70" s="1" customFormat="1">
      <c r="A10" s="181"/>
      <c r="B10" s="181"/>
      <c r="C10" s="203"/>
      <c r="D10" s="268"/>
      <c r="E10" s="268"/>
      <c r="F10" s="268"/>
      <c r="G10" s="268"/>
      <c r="H10" s="268"/>
      <c r="I10" s="268"/>
      <c r="J10" s="268"/>
      <c r="K10" s="204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</row>
    <row r="11" spans="1:70" s="1" customFormat="1" ht="14.45" customHeight="1">
      <c r="A11" s="181"/>
      <c r="B11" s="181"/>
      <c r="C11" s="203"/>
      <c r="D11" s="267" t="s">
        <v>18</v>
      </c>
      <c r="E11" s="268"/>
      <c r="F11" s="198" t="s">
        <v>19</v>
      </c>
      <c r="G11" s="268"/>
      <c r="H11" s="268"/>
      <c r="I11" s="267" t="s">
        <v>20</v>
      </c>
      <c r="J11" s="198" t="s">
        <v>5</v>
      </c>
      <c r="K11" s="204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</row>
    <row r="12" spans="1:70" s="1" customFormat="1" ht="14.45" customHeight="1">
      <c r="A12" s="181"/>
      <c r="B12" s="181"/>
      <c r="C12" s="203"/>
      <c r="D12" s="267" t="s">
        <v>21</v>
      </c>
      <c r="E12" s="268"/>
      <c r="F12" s="198" t="s">
        <v>22</v>
      </c>
      <c r="G12" s="268"/>
      <c r="H12" s="268"/>
      <c r="I12" s="267" t="s">
        <v>23</v>
      </c>
      <c r="J12" s="199">
        <v>43094</v>
      </c>
      <c r="K12" s="204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</row>
    <row r="13" spans="1:70" s="1" customFormat="1" ht="10.9" customHeight="1">
      <c r="A13" s="181"/>
      <c r="B13" s="181"/>
      <c r="C13" s="203"/>
      <c r="D13" s="268"/>
      <c r="E13" s="268"/>
      <c r="F13" s="268"/>
      <c r="G13" s="268"/>
      <c r="H13" s="268"/>
      <c r="I13" s="268"/>
      <c r="J13" s="268"/>
      <c r="K13" s="204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1"/>
    </row>
    <row r="14" spans="1:70" s="1" customFormat="1" ht="14.45" customHeight="1">
      <c r="A14" s="181"/>
      <c r="B14" s="181"/>
      <c r="C14" s="203"/>
      <c r="D14" s="267" t="s">
        <v>26</v>
      </c>
      <c r="E14" s="268"/>
      <c r="F14" s="268"/>
      <c r="G14" s="268"/>
      <c r="H14" s="268"/>
      <c r="I14" s="267" t="s">
        <v>27</v>
      </c>
      <c r="J14" s="198" t="s">
        <v>5</v>
      </c>
      <c r="K14" s="204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</row>
    <row r="15" spans="1:70" s="1" customFormat="1" ht="18" customHeight="1">
      <c r="A15" s="181"/>
      <c r="B15" s="181"/>
      <c r="C15" s="203"/>
      <c r="D15" s="268"/>
      <c r="E15" s="198" t="s">
        <v>280</v>
      </c>
      <c r="F15" s="268"/>
      <c r="G15" s="268"/>
      <c r="H15" s="268"/>
      <c r="I15" s="267" t="s">
        <v>28</v>
      </c>
      <c r="J15" s="198" t="s">
        <v>5</v>
      </c>
      <c r="K15" s="204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1"/>
    </row>
    <row r="16" spans="1:70" s="1" customFormat="1" ht="6.95" customHeight="1">
      <c r="A16" s="181"/>
      <c r="B16" s="181"/>
      <c r="C16" s="203"/>
      <c r="D16" s="268"/>
      <c r="E16" s="268"/>
      <c r="F16" s="268"/>
      <c r="G16" s="268"/>
      <c r="H16" s="268"/>
      <c r="I16" s="268"/>
      <c r="J16" s="268"/>
      <c r="K16" s="204"/>
      <c r="L16" s="181"/>
      <c r="M16" s="181"/>
      <c r="N16" s="181"/>
      <c r="O16" s="181"/>
      <c r="P16" s="181"/>
      <c r="Q16" s="181"/>
      <c r="R16" s="181"/>
      <c r="S16" s="181"/>
      <c r="T16" s="181"/>
      <c r="U16" s="181"/>
      <c r="V16" s="181"/>
    </row>
    <row r="17" spans="1:22" s="1" customFormat="1" ht="14.45" customHeight="1">
      <c r="A17" s="181"/>
      <c r="B17" s="181"/>
      <c r="C17" s="203"/>
      <c r="D17" s="267" t="s">
        <v>29</v>
      </c>
      <c r="E17" s="268"/>
      <c r="F17" s="268"/>
      <c r="G17" s="268"/>
      <c r="H17" s="268"/>
      <c r="I17" s="267" t="s">
        <v>27</v>
      </c>
      <c r="J17" s="198" t="s">
        <v>5</v>
      </c>
      <c r="K17" s="204"/>
      <c r="L17" s="181"/>
      <c r="M17" s="181"/>
      <c r="N17" s="181"/>
      <c r="O17" s="181"/>
      <c r="P17" s="181"/>
      <c r="Q17" s="181"/>
      <c r="R17" s="181"/>
      <c r="S17" s="181"/>
      <c r="T17" s="181"/>
      <c r="U17" s="181"/>
      <c r="V17" s="181"/>
    </row>
    <row r="18" spans="1:22" s="1" customFormat="1" ht="18" customHeight="1">
      <c r="A18" s="181"/>
      <c r="B18" s="181"/>
      <c r="C18" s="203"/>
      <c r="D18" s="268"/>
      <c r="E18" s="198" t="s">
        <v>30</v>
      </c>
      <c r="F18" s="268"/>
      <c r="G18" s="268"/>
      <c r="H18" s="268"/>
      <c r="I18" s="267" t="s">
        <v>28</v>
      </c>
      <c r="J18" s="198" t="s">
        <v>5</v>
      </c>
      <c r="K18" s="204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181"/>
    </row>
    <row r="19" spans="1:22" s="1" customFormat="1" ht="6.95" customHeight="1">
      <c r="A19" s="181"/>
      <c r="B19" s="181"/>
      <c r="C19" s="203"/>
      <c r="D19" s="268"/>
      <c r="E19" s="268"/>
      <c r="F19" s="268"/>
      <c r="G19" s="268"/>
      <c r="H19" s="268"/>
      <c r="I19" s="268"/>
      <c r="J19" s="268"/>
      <c r="K19" s="204"/>
      <c r="L19" s="181"/>
      <c r="M19" s="181"/>
      <c r="N19" s="181"/>
      <c r="O19" s="181"/>
      <c r="P19" s="181"/>
      <c r="Q19" s="181"/>
      <c r="R19" s="181"/>
      <c r="S19" s="181"/>
      <c r="T19" s="181"/>
      <c r="U19" s="181"/>
      <c r="V19" s="181"/>
    </row>
    <row r="20" spans="1:22" s="1" customFormat="1" ht="14.45" customHeight="1">
      <c r="A20" s="181"/>
      <c r="B20" s="181"/>
      <c r="C20" s="203"/>
      <c r="D20" s="267" t="s">
        <v>31</v>
      </c>
      <c r="E20" s="268"/>
      <c r="F20" s="268"/>
      <c r="G20" s="268"/>
      <c r="H20" s="268"/>
      <c r="I20" s="267" t="s">
        <v>27</v>
      </c>
      <c r="J20" s="198" t="s">
        <v>5</v>
      </c>
      <c r="K20" s="204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</row>
    <row r="21" spans="1:22" s="1" customFormat="1" ht="18" customHeight="1">
      <c r="A21" s="181"/>
      <c r="B21" s="181"/>
      <c r="C21" s="203"/>
      <c r="D21" s="268"/>
      <c r="E21" s="198" t="s">
        <v>32</v>
      </c>
      <c r="F21" s="268"/>
      <c r="G21" s="268"/>
      <c r="H21" s="268"/>
      <c r="I21" s="267" t="s">
        <v>28</v>
      </c>
      <c r="J21" s="198" t="s">
        <v>5</v>
      </c>
      <c r="K21" s="204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</row>
    <row r="22" spans="1:22" s="1" customFormat="1" ht="6.95" customHeight="1">
      <c r="A22" s="181"/>
      <c r="B22" s="181"/>
      <c r="C22" s="203"/>
      <c r="D22" s="268"/>
      <c r="E22" s="268"/>
      <c r="F22" s="268"/>
      <c r="G22" s="268"/>
      <c r="H22" s="268"/>
      <c r="I22" s="268"/>
      <c r="J22" s="268"/>
      <c r="K22" s="204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</row>
    <row r="23" spans="1:22" s="1" customFormat="1" ht="14.45" customHeight="1">
      <c r="A23" s="181"/>
      <c r="B23" s="181"/>
      <c r="C23" s="203"/>
      <c r="D23" s="267" t="s">
        <v>34</v>
      </c>
      <c r="E23" s="268"/>
      <c r="F23" s="268"/>
      <c r="G23" s="268"/>
      <c r="H23" s="268"/>
      <c r="I23" s="268"/>
      <c r="J23" s="268"/>
      <c r="K23" s="204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</row>
    <row r="24" spans="1:22" s="6" customFormat="1" ht="105.75" customHeight="1">
      <c r="A24" s="221"/>
      <c r="B24" s="221"/>
      <c r="C24" s="243"/>
      <c r="D24" s="221"/>
      <c r="E24" s="396" t="s">
        <v>35</v>
      </c>
      <c r="F24" s="396"/>
      <c r="G24" s="396"/>
      <c r="H24" s="396"/>
      <c r="I24" s="221"/>
      <c r="J24" s="221"/>
      <c r="K24" s="244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</row>
    <row r="25" spans="1:22" s="1" customFormat="1" ht="6.95" customHeight="1">
      <c r="A25" s="181"/>
      <c r="B25" s="181"/>
      <c r="C25" s="203"/>
      <c r="D25" s="268"/>
      <c r="E25" s="268"/>
      <c r="F25" s="268"/>
      <c r="G25" s="268"/>
      <c r="H25" s="268"/>
      <c r="I25" s="268"/>
      <c r="J25" s="268"/>
      <c r="K25" s="204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</row>
    <row r="26" spans="1:22" s="1" customFormat="1" ht="6.95" customHeight="1">
      <c r="A26" s="181"/>
      <c r="B26" s="181"/>
      <c r="C26" s="203"/>
      <c r="D26" s="268"/>
      <c r="E26" s="268"/>
      <c r="F26" s="268"/>
      <c r="G26" s="268"/>
      <c r="H26" s="268"/>
      <c r="I26" s="268"/>
      <c r="J26" s="268"/>
      <c r="K26" s="204"/>
      <c r="L26" s="181"/>
      <c r="M26" s="181"/>
      <c r="N26" s="181"/>
      <c r="O26" s="181"/>
      <c r="P26" s="181"/>
      <c r="Q26" s="181"/>
      <c r="R26" s="181"/>
      <c r="S26" s="181"/>
      <c r="T26" s="181"/>
      <c r="U26" s="181"/>
      <c r="V26" s="181"/>
    </row>
    <row r="27" spans="1:22" s="1" customFormat="1" ht="25.35" customHeight="1">
      <c r="A27" s="181"/>
      <c r="B27" s="181"/>
      <c r="C27" s="203"/>
      <c r="D27" s="222" t="s">
        <v>36</v>
      </c>
      <c r="E27" s="268"/>
      <c r="F27" s="268"/>
      <c r="G27" s="268"/>
      <c r="H27" s="268"/>
      <c r="I27" s="268"/>
      <c r="J27" s="223">
        <f>ROUND(J93,2)</f>
        <v>0</v>
      </c>
      <c r="K27" s="204"/>
      <c r="L27" s="181"/>
      <c r="M27" s="181"/>
      <c r="N27" s="181"/>
      <c r="O27" s="181"/>
      <c r="P27" s="181"/>
      <c r="Q27" s="181"/>
      <c r="R27" s="181"/>
      <c r="S27" s="181"/>
      <c r="T27" s="181"/>
      <c r="U27" s="181"/>
      <c r="V27" s="181"/>
    </row>
    <row r="28" spans="1:22" s="1" customFormat="1" ht="6.95" customHeight="1">
      <c r="A28" s="181"/>
      <c r="B28" s="181"/>
      <c r="C28" s="203"/>
      <c r="D28" s="268"/>
      <c r="E28" s="268"/>
      <c r="F28" s="268"/>
      <c r="G28" s="268"/>
      <c r="H28" s="268"/>
      <c r="I28" s="268"/>
      <c r="J28" s="268"/>
      <c r="K28" s="204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</row>
    <row r="29" spans="1:22" s="1" customFormat="1" ht="14.45" customHeight="1">
      <c r="A29" s="181"/>
      <c r="B29" s="181"/>
      <c r="C29" s="203"/>
      <c r="D29" s="268"/>
      <c r="E29" s="268"/>
      <c r="F29" s="224" t="s">
        <v>38</v>
      </c>
      <c r="G29" s="268"/>
      <c r="H29" s="268"/>
      <c r="I29" s="224" t="s">
        <v>37</v>
      </c>
      <c r="J29" s="224" t="s">
        <v>39</v>
      </c>
      <c r="K29" s="204"/>
      <c r="L29" s="181"/>
      <c r="M29" s="181"/>
      <c r="N29" s="181"/>
      <c r="O29" s="181"/>
      <c r="P29" s="181"/>
      <c r="Q29" s="181"/>
      <c r="R29" s="181"/>
      <c r="S29" s="181"/>
      <c r="T29" s="181"/>
      <c r="U29" s="181"/>
      <c r="V29" s="181"/>
    </row>
    <row r="30" spans="1:22" s="1" customFormat="1" ht="14.45" customHeight="1">
      <c r="A30" s="181"/>
      <c r="B30" s="181"/>
      <c r="C30" s="203"/>
      <c r="D30" s="184" t="s">
        <v>40</v>
      </c>
      <c r="E30" s="184" t="s">
        <v>41</v>
      </c>
      <c r="F30" s="225">
        <f>J56</f>
        <v>0</v>
      </c>
      <c r="G30" s="268"/>
      <c r="H30" s="268"/>
      <c r="I30" s="226">
        <v>0.21</v>
      </c>
      <c r="J30" s="225">
        <f>F30*0.21</f>
        <v>0</v>
      </c>
      <c r="K30" s="204"/>
      <c r="L30" s="181"/>
      <c r="M30" s="181"/>
      <c r="N30" s="181"/>
      <c r="O30" s="181"/>
      <c r="P30" s="181"/>
      <c r="Q30" s="181"/>
      <c r="R30" s="181"/>
      <c r="S30" s="181"/>
      <c r="T30" s="181"/>
      <c r="U30" s="181"/>
      <c r="V30" s="181"/>
    </row>
    <row r="31" spans="1:22" s="1" customFormat="1" ht="14.45" customHeight="1">
      <c r="A31" s="181"/>
      <c r="B31" s="181"/>
      <c r="C31" s="203"/>
      <c r="D31" s="268"/>
      <c r="E31" s="184" t="s">
        <v>42</v>
      </c>
      <c r="F31" s="225">
        <f>ROUND(SUM(BF93:BF323), 2)</f>
        <v>0</v>
      </c>
      <c r="G31" s="268"/>
      <c r="H31" s="268"/>
      <c r="I31" s="226">
        <v>0.15</v>
      </c>
      <c r="J31" s="225">
        <f>ROUND(ROUND((SUM(BF93:BF323)), 2)*I31, 2)</f>
        <v>0</v>
      </c>
      <c r="K31" s="204"/>
      <c r="L31" s="181"/>
      <c r="M31" s="181"/>
      <c r="N31" s="181"/>
      <c r="O31" s="181"/>
      <c r="P31" s="181"/>
      <c r="Q31" s="181"/>
      <c r="R31" s="181"/>
      <c r="S31" s="181"/>
      <c r="T31" s="181"/>
      <c r="U31" s="181"/>
      <c r="V31" s="181"/>
    </row>
    <row r="32" spans="1:22" s="1" customFormat="1" ht="14.45" hidden="1" customHeight="1">
      <c r="A32" s="181"/>
      <c r="B32" s="181"/>
      <c r="C32" s="203"/>
      <c r="D32" s="268"/>
      <c r="E32" s="184" t="s">
        <v>43</v>
      </c>
      <c r="F32" s="225">
        <f>ROUND(SUM(BG93:BG323), 2)</f>
        <v>0</v>
      </c>
      <c r="G32" s="268"/>
      <c r="H32" s="268"/>
      <c r="I32" s="226">
        <v>0.21</v>
      </c>
      <c r="J32" s="225">
        <v>0</v>
      </c>
      <c r="K32" s="204"/>
      <c r="L32" s="181"/>
      <c r="M32" s="181"/>
      <c r="N32" s="181"/>
      <c r="O32" s="181"/>
      <c r="P32" s="181"/>
      <c r="Q32" s="181"/>
      <c r="R32" s="181"/>
      <c r="S32" s="181"/>
      <c r="T32" s="181"/>
      <c r="U32" s="181"/>
      <c r="V32" s="181"/>
    </row>
    <row r="33" spans="1:22" s="1" customFormat="1" ht="14.45" hidden="1" customHeight="1">
      <c r="A33" s="181"/>
      <c r="B33" s="181"/>
      <c r="C33" s="203"/>
      <c r="D33" s="268"/>
      <c r="E33" s="184" t="s">
        <v>44</v>
      </c>
      <c r="F33" s="225">
        <f>ROUND(SUM(BH93:BH323), 2)</f>
        <v>0</v>
      </c>
      <c r="G33" s="268"/>
      <c r="H33" s="268"/>
      <c r="I33" s="226">
        <v>0.15</v>
      </c>
      <c r="J33" s="225">
        <v>0</v>
      </c>
      <c r="K33" s="204"/>
      <c r="L33" s="181"/>
      <c r="M33" s="181"/>
      <c r="N33" s="181"/>
      <c r="O33" s="181"/>
      <c r="P33" s="181"/>
      <c r="Q33" s="181"/>
      <c r="R33" s="181"/>
      <c r="S33" s="181"/>
      <c r="T33" s="181"/>
      <c r="U33" s="181"/>
      <c r="V33" s="181"/>
    </row>
    <row r="34" spans="1:22" s="1" customFormat="1" ht="14.45" hidden="1" customHeight="1">
      <c r="A34" s="181"/>
      <c r="B34" s="181"/>
      <c r="C34" s="203"/>
      <c r="D34" s="268"/>
      <c r="E34" s="184" t="s">
        <v>45</v>
      </c>
      <c r="F34" s="225">
        <f>ROUND(SUM(BI93:BI323), 2)</f>
        <v>0</v>
      </c>
      <c r="G34" s="268"/>
      <c r="H34" s="268"/>
      <c r="I34" s="226">
        <v>0</v>
      </c>
      <c r="J34" s="225">
        <v>0</v>
      </c>
      <c r="K34" s="204"/>
      <c r="L34" s="181"/>
      <c r="M34" s="181"/>
      <c r="N34" s="181"/>
      <c r="O34" s="181"/>
      <c r="P34" s="181"/>
      <c r="Q34" s="181"/>
      <c r="R34" s="181"/>
      <c r="S34" s="181"/>
      <c r="T34" s="181"/>
      <c r="U34" s="181"/>
      <c r="V34" s="181"/>
    </row>
    <row r="35" spans="1:22" s="1" customFormat="1" ht="6.95" customHeight="1">
      <c r="A35" s="181"/>
      <c r="B35" s="181"/>
      <c r="C35" s="203"/>
      <c r="D35" s="268"/>
      <c r="E35" s="268"/>
      <c r="F35" s="268"/>
      <c r="G35" s="268"/>
      <c r="H35" s="268"/>
      <c r="I35" s="268"/>
      <c r="J35" s="268"/>
      <c r="K35" s="204"/>
      <c r="L35" s="181"/>
      <c r="M35" s="181"/>
      <c r="N35" s="181"/>
      <c r="O35" s="181"/>
      <c r="P35" s="181"/>
      <c r="Q35" s="181"/>
      <c r="R35" s="181"/>
      <c r="S35" s="181"/>
      <c r="T35" s="181"/>
      <c r="U35" s="181"/>
      <c r="V35" s="181"/>
    </row>
    <row r="36" spans="1:22" s="1" customFormat="1" ht="25.35" customHeight="1">
      <c r="A36" s="181"/>
      <c r="B36" s="181"/>
      <c r="C36" s="245"/>
      <c r="D36" s="228" t="s">
        <v>46</v>
      </c>
      <c r="E36" s="227"/>
      <c r="F36" s="227"/>
      <c r="G36" s="229" t="s">
        <v>47</v>
      </c>
      <c r="H36" s="230" t="s">
        <v>48</v>
      </c>
      <c r="I36" s="227"/>
      <c r="J36" s="231">
        <f>SUM(J27:J34)</f>
        <v>0</v>
      </c>
      <c r="K36" s="246"/>
      <c r="L36" s="181"/>
      <c r="M36" s="181"/>
      <c r="N36" s="181"/>
      <c r="O36" s="181"/>
      <c r="P36" s="181"/>
      <c r="Q36" s="181"/>
      <c r="R36" s="181"/>
      <c r="S36" s="181"/>
      <c r="T36" s="181"/>
      <c r="U36" s="181"/>
      <c r="V36" s="181"/>
    </row>
    <row r="37" spans="1:22" s="1" customFormat="1" ht="14.45" customHeight="1">
      <c r="A37" s="181"/>
      <c r="B37" s="181"/>
      <c r="C37" s="203"/>
      <c r="D37" s="268"/>
      <c r="E37" s="268"/>
      <c r="F37" s="268"/>
      <c r="G37" s="268"/>
      <c r="H37" s="268"/>
      <c r="I37" s="268"/>
      <c r="J37" s="268"/>
      <c r="K37" s="204"/>
      <c r="L37" s="181"/>
      <c r="M37" s="181"/>
      <c r="N37" s="181"/>
      <c r="O37" s="181"/>
      <c r="P37" s="181"/>
      <c r="Q37" s="181"/>
      <c r="R37" s="181"/>
      <c r="S37" s="181"/>
      <c r="T37" s="181"/>
      <c r="U37" s="181"/>
      <c r="V37" s="181"/>
    </row>
    <row r="38" spans="1:22">
      <c r="A38" s="195"/>
      <c r="B38" s="195"/>
      <c r="C38" s="241"/>
      <c r="D38" s="269"/>
      <c r="E38" s="269"/>
      <c r="F38" s="269"/>
      <c r="G38" s="269"/>
      <c r="H38" s="269"/>
      <c r="I38" s="269"/>
      <c r="J38" s="269"/>
      <c r="K38" s="242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5"/>
    </row>
    <row r="39" spans="1:22">
      <c r="A39" s="195"/>
      <c r="B39" s="195"/>
      <c r="C39" s="241"/>
      <c r="D39" s="269"/>
      <c r="E39" s="269"/>
      <c r="F39" s="269"/>
      <c r="G39" s="269"/>
      <c r="H39" s="269"/>
      <c r="I39" s="269"/>
      <c r="J39" s="269"/>
      <c r="K39" s="242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/>
    </row>
    <row r="40" spans="1:22">
      <c r="A40" s="195"/>
      <c r="B40" s="195"/>
      <c r="C40" s="241"/>
      <c r="D40" s="269"/>
      <c r="E40" s="269"/>
      <c r="F40" s="269"/>
      <c r="G40" s="269"/>
      <c r="H40" s="269"/>
      <c r="I40" s="269"/>
      <c r="J40" s="269"/>
      <c r="K40" s="242"/>
      <c r="L40" s="195"/>
      <c r="M40" s="195"/>
      <c r="N40" s="195"/>
      <c r="O40" s="195"/>
      <c r="P40" s="195"/>
      <c r="Q40" s="195"/>
      <c r="R40" s="195"/>
      <c r="S40" s="195"/>
      <c r="T40" s="195"/>
      <c r="U40" s="195"/>
      <c r="V40" s="195"/>
    </row>
    <row r="41" spans="1:22" s="1" customFormat="1" ht="6.95" customHeight="1">
      <c r="A41" s="181"/>
      <c r="B41" s="181"/>
      <c r="C41" s="203"/>
      <c r="D41" s="268"/>
      <c r="E41" s="268"/>
      <c r="F41" s="268"/>
      <c r="G41" s="268"/>
      <c r="H41" s="268"/>
      <c r="I41" s="268"/>
      <c r="J41" s="268"/>
      <c r="K41" s="204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81"/>
    </row>
    <row r="42" spans="1:22" s="1" customFormat="1" ht="36.950000000000003" customHeight="1">
      <c r="A42" s="181"/>
      <c r="B42" s="181"/>
      <c r="C42" s="247" t="s">
        <v>93</v>
      </c>
      <c r="D42" s="268"/>
      <c r="E42" s="268"/>
      <c r="F42" s="268"/>
      <c r="G42" s="268"/>
      <c r="H42" s="268"/>
      <c r="I42" s="268"/>
      <c r="J42" s="268"/>
      <c r="K42" s="204"/>
      <c r="L42" s="181"/>
      <c r="M42" s="181"/>
      <c r="N42" s="181"/>
      <c r="O42" s="181"/>
      <c r="P42" s="181"/>
      <c r="Q42" s="181"/>
      <c r="R42" s="181"/>
      <c r="S42" s="181"/>
      <c r="T42" s="181"/>
      <c r="U42" s="181"/>
      <c r="V42" s="181"/>
    </row>
    <row r="43" spans="1:22" s="1" customFormat="1" ht="6.95" customHeight="1">
      <c r="A43" s="181"/>
      <c r="B43" s="181"/>
      <c r="C43" s="203"/>
      <c r="D43" s="268"/>
      <c r="E43" s="268"/>
      <c r="F43" s="268"/>
      <c r="G43" s="268"/>
      <c r="H43" s="268"/>
      <c r="I43" s="268"/>
      <c r="J43" s="268"/>
      <c r="K43" s="204"/>
      <c r="L43" s="181"/>
      <c r="M43" s="181"/>
      <c r="N43" s="181"/>
      <c r="O43" s="181"/>
      <c r="P43" s="181"/>
      <c r="Q43" s="181"/>
      <c r="R43" s="181"/>
      <c r="S43" s="181"/>
      <c r="T43" s="181"/>
      <c r="U43" s="181"/>
      <c r="V43" s="181"/>
    </row>
    <row r="44" spans="1:22" s="1" customFormat="1" ht="14.45" customHeight="1">
      <c r="A44" s="181"/>
      <c r="B44" s="181"/>
      <c r="C44" s="248" t="s">
        <v>17</v>
      </c>
      <c r="D44" s="268"/>
      <c r="E44" s="268"/>
      <c r="F44" s="268"/>
      <c r="G44" s="268"/>
      <c r="H44" s="268"/>
      <c r="I44" s="268"/>
      <c r="J44" s="268"/>
      <c r="K44" s="204"/>
      <c r="L44" s="181"/>
      <c r="M44" s="181"/>
      <c r="N44" s="181"/>
      <c r="O44" s="181"/>
      <c r="P44" s="181"/>
      <c r="Q44" s="181"/>
      <c r="R44" s="181"/>
      <c r="S44" s="181"/>
      <c r="T44" s="181"/>
      <c r="U44" s="181"/>
      <c r="V44" s="181"/>
    </row>
    <row r="45" spans="1:22" s="1" customFormat="1" ht="22.5" customHeight="1">
      <c r="A45" s="181"/>
      <c r="B45" s="181"/>
      <c r="C45" s="203"/>
      <c r="D45" s="268"/>
      <c r="E45" s="389" t="str">
        <f>E7</f>
        <v>Přírodní zahrada-zelená učebna</v>
      </c>
      <c r="F45" s="390"/>
      <c r="G45" s="390"/>
      <c r="H45" s="390"/>
      <c r="I45" s="268"/>
      <c r="J45" s="268"/>
      <c r="K45" s="204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</row>
    <row r="46" spans="1:22" s="1" customFormat="1" ht="14.45" customHeight="1">
      <c r="A46" s="181"/>
      <c r="B46" s="181"/>
      <c r="C46" s="248" t="s">
        <v>91</v>
      </c>
      <c r="D46" s="268"/>
      <c r="E46" s="268"/>
      <c r="F46" s="268"/>
      <c r="G46" s="268"/>
      <c r="H46" s="268"/>
      <c r="I46" s="268"/>
      <c r="J46" s="268"/>
      <c r="K46" s="204"/>
      <c r="L46" s="181"/>
      <c r="M46" s="181"/>
      <c r="N46" s="181"/>
      <c r="O46" s="181"/>
      <c r="P46" s="181"/>
      <c r="Q46" s="181"/>
      <c r="R46" s="181"/>
      <c r="S46" s="181"/>
      <c r="T46" s="181"/>
      <c r="U46" s="181"/>
      <c r="V46" s="181"/>
    </row>
    <row r="47" spans="1:22" s="1" customFormat="1" ht="23.25" customHeight="1">
      <c r="A47" s="181"/>
      <c r="B47" s="181"/>
      <c r="C47" s="203"/>
      <c r="D47" s="268"/>
      <c r="E47" s="395" t="s">
        <v>412</v>
      </c>
      <c r="F47" s="392"/>
      <c r="G47" s="392"/>
      <c r="H47" s="392"/>
      <c r="I47" s="268"/>
      <c r="J47" s="268"/>
      <c r="K47" s="204"/>
      <c r="L47" s="181"/>
      <c r="M47" s="181"/>
      <c r="N47" s="181"/>
      <c r="O47" s="181"/>
      <c r="P47" s="181"/>
      <c r="Q47" s="181"/>
      <c r="R47" s="181"/>
      <c r="S47" s="181"/>
      <c r="T47" s="181"/>
      <c r="U47" s="181"/>
      <c r="V47" s="181"/>
    </row>
    <row r="48" spans="1:22" s="1" customFormat="1" ht="6.95" customHeight="1">
      <c r="A48" s="181"/>
      <c r="B48" s="181"/>
      <c r="C48" s="203"/>
      <c r="D48" s="268"/>
      <c r="E48" s="268"/>
      <c r="F48" s="268"/>
      <c r="G48" s="268"/>
      <c r="H48" s="268"/>
      <c r="I48" s="268"/>
      <c r="J48" s="268"/>
      <c r="K48" s="204"/>
      <c r="L48" s="181"/>
      <c r="M48" s="181"/>
      <c r="N48" s="181"/>
      <c r="O48" s="181"/>
      <c r="P48" s="181"/>
      <c r="Q48" s="181"/>
      <c r="R48" s="181"/>
      <c r="S48" s="181"/>
      <c r="T48" s="181"/>
      <c r="U48" s="181"/>
      <c r="V48" s="181"/>
    </row>
    <row r="49" spans="1:47" s="1" customFormat="1" ht="18" customHeight="1">
      <c r="A49" s="181"/>
      <c r="B49" s="181"/>
      <c r="C49" s="248" t="s">
        <v>21</v>
      </c>
      <c r="D49" s="268"/>
      <c r="E49" s="268"/>
      <c r="F49" s="198" t="str">
        <f>F12</f>
        <v>Ostrava</v>
      </c>
      <c r="G49" s="268"/>
      <c r="H49" s="268"/>
      <c r="I49" s="267" t="s">
        <v>23</v>
      </c>
      <c r="J49" s="199">
        <f>IF(J12="","",J12)</f>
        <v>43094</v>
      </c>
      <c r="K49" s="204"/>
      <c r="L49" s="181"/>
      <c r="M49" s="181"/>
      <c r="N49" s="181"/>
      <c r="O49" s="181"/>
      <c r="P49" s="181"/>
      <c r="Q49" s="181"/>
      <c r="R49" s="181"/>
      <c r="S49" s="181"/>
      <c r="T49" s="181"/>
      <c r="U49" s="181"/>
      <c r="V49" s="181"/>
    </row>
    <row r="50" spans="1:47" s="1" customFormat="1" ht="6.95" customHeight="1">
      <c r="A50" s="181"/>
      <c r="B50" s="181"/>
      <c r="C50" s="203"/>
      <c r="D50" s="268"/>
      <c r="E50" s="268"/>
      <c r="F50" s="268"/>
      <c r="G50" s="268"/>
      <c r="H50" s="268"/>
      <c r="I50" s="268"/>
      <c r="J50" s="268"/>
      <c r="K50" s="204"/>
      <c r="L50" s="181"/>
      <c r="M50" s="181"/>
      <c r="N50" s="181"/>
      <c r="O50" s="181"/>
      <c r="P50" s="181"/>
      <c r="Q50" s="181"/>
      <c r="R50" s="181"/>
      <c r="S50" s="181"/>
      <c r="T50" s="181"/>
      <c r="U50" s="181"/>
      <c r="V50" s="181"/>
    </row>
    <row r="51" spans="1:47" s="1" customFormat="1" ht="15">
      <c r="A51" s="181"/>
      <c r="B51" s="181"/>
      <c r="C51" s="248" t="s">
        <v>26</v>
      </c>
      <c r="D51" s="268"/>
      <c r="E51" s="268"/>
      <c r="F51" s="198" t="str">
        <f>E15</f>
        <v>Mateřská škola Ostrava-Dubina</v>
      </c>
      <c r="G51" s="268"/>
      <c r="H51" s="268"/>
      <c r="I51" s="267" t="s">
        <v>31</v>
      </c>
      <c r="J51" s="198" t="str">
        <f>E21</f>
        <v>INGESTA spol. s.r.o.</v>
      </c>
      <c r="K51" s="204"/>
      <c r="L51" s="181"/>
      <c r="M51" s="181"/>
      <c r="N51" s="181"/>
      <c r="O51" s="181"/>
      <c r="P51" s="181"/>
      <c r="Q51" s="181"/>
      <c r="R51" s="181"/>
      <c r="S51" s="181"/>
      <c r="T51" s="181"/>
      <c r="U51" s="181"/>
      <c r="V51" s="181"/>
    </row>
    <row r="52" spans="1:47" s="1" customFormat="1" ht="14.45" customHeight="1">
      <c r="A52" s="181"/>
      <c r="B52" s="181"/>
      <c r="C52" s="248" t="s">
        <v>29</v>
      </c>
      <c r="D52" s="268"/>
      <c r="E52" s="268"/>
      <c r="F52" s="198" t="str">
        <f>IF(E18="","",E18)</f>
        <v>Na základě výběrového řízení</v>
      </c>
      <c r="G52" s="268"/>
      <c r="H52" s="268"/>
      <c r="I52" s="268"/>
      <c r="J52" s="268"/>
      <c r="K52" s="204"/>
      <c r="L52" s="181"/>
      <c r="M52" s="181"/>
      <c r="N52" s="181"/>
      <c r="O52" s="181"/>
      <c r="P52" s="181"/>
      <c r="Q52" s="181"/>
      <c r="R52" s="181"/>
      <c r="S52" s="181"/>
      <c r="T52" s="181"/>
      <c r="U52" s="181"/>
      <c r="V52" s="181"/>
    </row>
    <row r="53" spans="1:47" s="1" customFormat="1" ht="10.35" customHeight="1">
      <c r="A53" s="181"/>
      <c r="B53" s="181"/>
      <c r="C53" s="203"/>
      <c r="D53" s="268"/>
      <c r="E53" s="268"/>
      <c r="F53" s="268"/>
      <c r="G53" s="268"/>
      <c r="H53" s="268"/>
      <c r="I53" s="268"/>
      <c r="J53" s="268"/>
      <c r="K53" s="204"/>
      <c r="L53" s="181"/>
      <c r="M53" s="181"/>
      <c r="N53" s="181"/>
      <c r="O53" s="181"/>
      <c r="P53" s="181"/>
      <c r="Q53" s="181"/>
      <c r="R53" s="181"/>
      <c r="S53" s="181"/>
      <c r="T53" s="181"/>
      <c r="U53" s="181"/>
      <c r="V53" s="181"/>
    </row>
    <row r="54" spans="1:47" s="1" customFormat="1" ht="29.25" customHeight="1">
      <c r="A54" s="181"/>
      <c r="B54" s="181"/>
      <c r="C54" s="249" t="s">
        <v>94</v>
      </c>
      <c r="D54" s="227"/>
      <c r="E54" s="227"/>
      <c r="F54" s="227"/>
      <c r="G54" s="227"/>
      <c r="H54" s="227"/>
      <c r="I54" s="227"/>
      <c r="J54" s="232" t="s">
        <v>95</v>
      </c>
      <c r="K54" s="246"/>
      <c r="L54" s="181"/>
      <c r="M54" s="181"/>
      <c r="N54" s="181"/>
      <c r="O54" s="181"/>
      <c r="P54" s="181"/>
      <c r="Q54" s="181"/>
      <c r="R54" s="181"/>
      <c r="S54" s="181"/>
      <c r="T54" s="181"/>
      <c r="U54" s="181"/>
      <c r="V54" s="181"/>
    </row>
    <row r="55" spans="1:47" s="1" customFormat="1" ht="10.35" customHeight="1">
      <c r="A55" s="181"/>
      <c r="B55" s="181"/>
      <c r="C55" s="203"/>
      <c r="D55" s="268"/>
      <c r="E55" s="268"/>
      <c r="F55" s="268"/>
      <c r="G55" s="268"/>
      <c r="H55" s="268"/>
      <c r="I55" s="268"/>
      <c r="J55" s="268"/>
      <c r="K55" s="204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</row>
    <row r="56" spans="1:47" s="1" customFormat="1" ht="29.25" customHeight="1">
      <c r="A56" s="181"/>
      <c r="B56" s="181"/>
      <c r="C56" s="250" t="s">
        <v>96</v>
      </c>
      <c r="D56" s="268"/>
      <c r="E56" s="268"/>
      <c r="F56" s="268"/>
      <c r="G56" s="268"/>
      <c r="H56" s="268"/>
      <c r="I56" s="268"/>
      <c r="J56" s="223">
        <f>SUM(J57:J76)</f>
        <v>0</v>
      </c>
      <c r="K56" s="204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V56" s="181"/>
      <c r="AU56" s="22" t="s">
        <v>97</v>
      </c>
    </row>
    <row r="57" spans="1:47" s="7" customFormat="1" ht="18">
      <c r="A57" s="233"/>
      <c r="B57" s="233"/>
      <c r="C57" s="251"/>
      <c r="D57" s="206" t="s">
        <v>281</v>
      </c>
      <c r="E57" s="233"/>
      <c r="F57" s="233"/>
      <c r="G57" s="233"/>
      <c r="H57" s="233"/>
      <c r="I57" s="233"/>
      <c r="J57" s="257">
        <f>J94</f>
        <v>0</v>
      </c>
      <c r="K57" s="252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</row>
    <row r="58" spans="1:47" s="8" customFormat="1" ht="18">
      <c r="A58" s="234"/>
      <c r="B58" s="234"/>
      <c r="C58" s="253"/>
      <c r="D58" s="206" t="s">
        <v>369</v>
      </c>
      <c r="E58" s="275"/>
      <c r="F58" s="275"/>
      <c r="G58" s="275"/>
      <c r="H58" s="275"/>
      <c r="I58" s="276"/>
      <c r="J58" s="257">
        <f>J112</f>
        <v>0</v>
      </c>
      <c r="K58" s="25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</row>
    <row r="59" spans="1:47" s="8" customFormat="1" ht="18">
      <c r="A59" s="234"/>
      <c r="B59" s="234"/>
      <c r="C59" s="253"/>
      <c r="D59" s="206" t="s">
        <v>307</v>
      </c>
      <c r="E59" s="275"/>
      <c r="F59" s="275"/>
      <c r="G59" s="275"/>
      <c r="H59" s="275"/>
      <c r="I59" s="276"/>
      <c r="J59" s="257">
        <f>J115</f>
        <v>0</v>
      </c>
      <c r="K59" s="25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</row>
    <row r="60" spans="1:47" s="8" customFormat="1" ht="18">
      <c r="A60" s="234"/>
      <c r="B60" s="234"/>
      <c r="C60" s="253"/>
      <c r="D60" s="206" t="s">
        <v>314</v>
      </c>
      <c r="E60" s="275"/>
      <c r="F60" s="275"/>
      <c r="G60" s="275"/>
      <c r="H60" s="275"/>
      <c r="I60" s="276"/>
      <c r="J60" s="257">
        <f>J133</f>
        <v>0</v>
      </c>
      <c r="K60" s="254"/>
      <c r="L60" s="234"/>
      <c r="M60" s="234"/>
      <c r="N60" s="234"/>
      <c r="O60" s="234"/>
      <c r="P60" s="234"/>
      <c r="Q60" s="234"/>
      <c r="R60" s="234"/>
      <c r="S60" s="234"/>
      <c r="T60" s="234"/>
      <c r="U60" s="234"/>
      <c r="V60" s="234"/>
    </row>
    <row r="61" spans="1:47" s="8" customFormat="1" ht="18">
      <c r="A61" s="234"/>
      <c r="B61" s="234"/>
      <c r="C61" s="253"/>
      <c r="D61" s="206" t="s">
        <v>371</v>
      </c>
      <c r="E61" s="234"/>
      <c r="F61" s="234"/>
      <c r="G61" s="234"/>
      <c r="H61" s="234"/>
      <c r="I61" s="234"/>
      <c r="J61" s="257">
        <f>J150</f>
        <v>0</v>
      </c>
      <c r="K61" s="25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</row>
    <row r="62" spans="1:47" s="8" customFormat="1" ht="18">
      <c r="A62" s="234"/>
      <c r="B62" s="234"/>
      <c r="C62" s="253"/>
      <c r="D62" s="206" t="s">
        <v>317</v>
      </c>
      <c r="E62" s="277"/>
      <c r="F62" s="277"/>
      <c r="G62" s="277"/>
      <c r="H62" s="277"/>
      <c r="I62" s="277"/>
      <c r="J62" s="257">
        <f>J167</f>
        <v>0</v>
      </c>
      <c r="K62" s="25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</row>
    <row r="63" spans="1:47" s="8" customFormat="1" ht="18">
      <c r="A63" s="234"/>
      <c r="B63" s="234"/>
      <c r="C63" s="253"/>
      <c r="D63" s="206" t="s">
        <v>324</v>
      </c>
      <c r="E63" s="234"/>
      <c r="F63" s="234"/>
      <c r="G63" s="234"/>
      <c r="H63" s="234"/>
      <c r="I63" s="234"/>
      <c r="J63" s="257">
        <f>J185</f>
        <v>0</v>
      </c>
      <c r="K63" s="25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</row>
    <row r="64" spans="1:47" s="7" customFormat="1" ht="18">
      <c r="A64" s="233"/>
      <c r="B64" s="233"/>
      <c r="C64" s="251"/>
      <c r="D64" s="206" t="s">
        <v>325</v>
      </c>
      <c r="E64" s="233"/>
      <c r="F64" s="233"/>
      <c r="G64" s="233"/>
      <c r="H64" s="233"/>
      <c r="I64" s="233"/>
      <c r="J64" s="257">
        <f>J188</f>
        <v>0</v>
      </c>
      <c r="K64" s="252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</row>
    <row r="65" spans="1:22" s="8" customFormat="1" ht="18">
      <c r="A65" s="234"/>
      <c r="B65" s="234"/>
      <c r="C65" s="253"/>
      <c r="D65" s="206" t="s">
        <v>326</v>
      </c>
      <c r="E65" s="234"/>
      <c r="F65" s="234"/>
      <c r="G65" s="234"/>
      <c r="H65" s="234"/>
      <c r="I65" s="234"/>
      <c r="J65" s="257">
        <f>J201</f>
        <v>0</v>
      </c>
      <c r="K65" s="25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</row>
    <row r="66" spans="1:22" s="8" customFormat="1" ht="18">
      <c r="A66" s="234"/>
      <c r="B66" s="234"/>
      <c r="C66" s="253"/>
      <c r="D66" s="206" t="s">
        <v>327</v>
      </c>
      <c r="E66" s="277"/>
      <c r="F66" s="277"/>
      <c r="G66" s="277"/>
      <c r="H66" s="277"/>
      <c r="I66" s="277"/>
      <c r="J66" s="257">
        <f>J212</f>
        <v>0</v>
      </c>
      <c r="K66" s="254"/>
      <c r="L66" s="234"/>
      <c r="M66" s="234"/>
      <c r="N66" s="234"/>
      <c r="O66" s="234"/>
      <c r="P66" s="234"/>
      <c r="Q66" s="234"/>
      <c r="R66" s="234"/>
      <c r="S66" s="234"/>
      <c r="T66" s="234"/>
      <c r="U66" s="234"/>
      <c r="V66" s="234"/>
    </row>
    <row r="67" spans="1:22" s="8" customFormat="1" ht="18">
      <c r="A67" s="234"/>
      <c r="B67" s="234"/>
      <c r="C67" s="253"/>
      <c r="D67" s="206" t="s">
        <v>328</v>
      </c>
      <c r="E67" s="275"/>
      <c r="F67" s="275"/>
      <c r="G67" s="275"/>
      <c r="H67" s="275"/>
      <c r="I67" s="276"/>
      <c r="J67" s="257">
        <f>J223</f>
        <v>0</v>
      </c>
      <c r="K67" s="254"/>
      <c r="L67" s="234"/>
      <c r="M67" s="234"/>
      <c r="N67" s="234"/>
      <c r="O67" s="234"/>
      <c r="P67" s="234"/>
      <c r="Q67" s="234"/>
      <c r="R67" s="234"/>
      <c r="S67" s="234"/>
      <c r="T67" s="234"/>
      <c r="U67" s="234"/>
      <c r="V67" s="234"/>
    </row>
    <row r="68" spans="1:22" s="8" customFormat="1" ht="18">
      <c r="A68" s="234"/>
      <c r="B68" s="234"/>
      <c r="C68" s="253"/>
      <c r="D68" s="206" t="s">
        <v>329</v>
      </c>
      <c r="E68" s="275"/>
      <c r="F68" s="275"/>
      <c r="G68" s="275"/>
      <c r="H68" s="275"/>
      <c r="I68" s="276"/>
      <c r="J68" s="257">
        <f>J234</f>
        <v>0</v>
      </c>
      <c r="K68" s="254"/>
      <c r="L68" s="234"/>
      <c r="M68" s="234"/>
      <c r="N68" s="234"/>
      <c r="O68" s="234"/>
      <c r="P68" s="234"/>
      <c r="Q68" s="234"/>
      <c r="R68" s="234"/>
      <c r="S68" s="234"/>
      <c r="T68" s="234"/>
      <c r="U68" s="234"/>
      <c r="V68" s="234"/>
    </row>
    <row r="69" spans="1:22" s="8" customFormat="1" ht="18">
      <c r="A69" s="234"/>
      <c r="B69" s="234"/>
      <c r="C69" s="253"/>
      <c r="D69" s="206" t="s">
        <v>331</v>
      </c>
      <c r="E69" s="234"/>
      <c r="F69" s="234"/>
      <c r="G69" s="234"/>
      <c r="H69" s="234"/>
      <c r="I69" s="234"/>
      <c r="J69" s="257">
        <f>J239</f>
        <v>0</v>
      </c>
      <c r="K69" s="254"/>
      <c r="L69" s="234"/>
      <c r="M69" s="234"/>
      <c r="N69" s="234"/>
      <c r="O69" s="234"/>
      <c r="P69" s="234"/>
      <c r="Q69" s="234"/>
      <c r="R69" s="234"/>
      <c r="S69" s="234"/>
      <c r="T69" s="234"/>
      <c r="U69" s="234"/>
      <c r="V69" s="234"/>
    </row>
    <row r="70" spans="1:22" s="8" customFormat="1" ht="18">
      <c r="A70" s="234"/>
      <c r="B70" s="234"/>
      <c r="C70" s="253"/>
      <c r="D70" s="206" t="s">
        <v>336</v>
      </c>
      <c r="E70" s="234"/>
      <c r="F70" s="234"/>
      <c r="G70" s="234"/>
      <c r="H70" s="234"/>
      <c r="I70" s="234"/>
      <c r="J70" s="257">
        <f>J263</f>
        <v>0</v>
      </c>
      <c r="K70" s="254"/>
      <c r="L70" s="234"/>
      <c r="M70" s="234"/>
      <c r="N70" s="234"/>
      <c r="O70" s="234"/>
      <c r="P70" s="234"/>
      <c r="Q70" s="234"/>
      <c r="R70" s="234"/>
      <c r="S70" s="234"/>
      <c r="T70" s="234"/>
      <c r="U70" s="234"/>
      <c r="V70" s="234"/>
    </row>
    <row r="71" spans="1:22" s="7" customFormat="1" ht="18">
      <c r="A71" s="233"/>
      <c r="B71" s="233"/>
      <c r="C71" s="251"/>
      <c r="D71" s="206" t="s">
        <v>337</v>
      </c>
      <c r="E71" s="233"/>
      <c r="F71" s="233"/>
      <c r="G71" s="233"/>
      <c r="H71" s="233"/>
      <c r="I71" s="233"/>
      <c r="J71" s="257">
        <f>J285</f>
        <v>0</v>
      </c>
      <c r="K71" s="252"/>
      <c r="L71" s="233"/>
      <c r="M71" s="233"/>
      <c r="N71" s="233"/>
      <c r="O71" s="233"/>
      <c r="P71" s="233"/>
      <c r="Q71" s="233"/>
      <c r="R71" s="233"/>
      <c r="S71" s="233"/>
      <c r="T71" s="233"/>
      <c r="U71" s="233"/>
      <c r="V71" s="233"/>
    </row>
    <row r="72" spans="1:22" s="7" customFormat="1" ht="18">
      <c r="A72" s="233"/>
      <c r="B72" s="233"/>
      <c r="C72" s="251"/>
      <c r="D72" s="206" t="s">
        <v>338</v>
      </c>
      <c r="E72" s="233"/>
      <c r="F72" s="233"/>
      <c r="G72" s="233"/>
      <c r="H72" s="233"/>
      <c r="I72" s="233"/>
      <c r="J72" s="257">
        <f>J290</f>
        <v>0</v>
      </c>
      <c r="K72" s="252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</row>
    <row r="73" spans="1:22" s="8" customFormat="1" ht="19.899999999999999" customHeight="1">
      <c r="A73" s="234"/>
      <c r="B73" s="234"/>
      <c r="C73" s="253"/>
      <c r="D73" s="206" t="s">
        <v>366</v>
      </c>
      <c r="E73" s="234"/>
      <c r="F73" s="234"/>
      <c r="G73" s="234"/>
      <c r="H73" s="234"/>
      <c r="I73" s="234"/>
      <c r="J73" s="257">
        <f>J329</f>
        <v>0</v>
      </c>
      <c r="K73" s="254"/>
      <c r="L73" s="234"/>
      <c r="M73" s="234"/>
      <c r="N73" s="234"/>
      <c r="O73" s="234"/>
      <c r="P73" s="234"/>
      <c r="Q73" s="234"/>
      <c r="R73" s="234"/>
      <c r="S73" s="234"/>
      <c r="T73" s="234"/>
      <c r="U73" s="234"/>
      <c r="V73" s="234"/>
    </row>
    <row r="74" spans="1:22" s="1" customFormat="1" ht="18">
      <c r="A74" s="181"/>
      <c r="B74" s="181"/>
      <c r="C74" s="203"/>
      <c r="D74" s="206" t="s">
        <v>397</v>
      </c>
      <c r="E74" s="208"/>
      <c r="F74" s="208"/>
      <c r="G74" s="208"/>
      <c r="H74" s="192"/>
      <c r="I74" s="268"/>
      <c r="J74" s="257">
        <f>J343</f>
        <v>0</v>
      </c>
      <c r="K74" s="204"/>
      <c r="L74" s="181"/>
      <c r="M74" s="181"/>
      <c r="N74" s="181"/>
      <c r="O74" s="181"/>
      <c r="P74" s="181"/>
      <c r="Q74" s="181"/>
      <c r="R74" s="181"/>
      <c r="S74" s="181"/>
      <c r="T74" s="181"/>
      <c r="U74" s="181"/>
      <c r="V74" s="181"/>
    </row>
    <row r="75" spans="1:22" s="1" customFormat="1" ht="18">
      <c r="A75" s="181"/>
      <c r="B75" s="181"/>
      <c r="C75" s="203"/>
      <c r="D75" s="206" t="s">
        <v>410</v>
      </c>
      <c r="E75" s="208"/>
      <c r="F75" s="208"/>
      <c r="G75" s="208"/>
      <c r="H75" s="192"/>
      <c r="I75" s="268"/>
      <c r="J75" s="257">
        <f>J358</f>
        <v>0</v>
      </c>
      <c r="K75" s="204"/>
      <c r="L75" s="181"/>
      <c r="M75" s="181"/>
      <c r="N75" s="181"/>
      <c r="O75" s="181"/>
      <c r="P75" s="181"/>
      <c r="Q75" s="181"/>
      <c r="R75" s="181"/>
      <c r="S75" s="181"/>
      <c r="T75" s="181"/>
      <c r="U75" s="181"/>
      <c r="V75" s="181"/>
    </row>
    <row r="76" spans="1:22" ht="18">
      <c r="A76" s="195"/>
      <c r="B76" s="195"/>
      <c r="C76" s="241"/>
      <c r="D76" s="292" t="s">
        <v>413</v>
      </c>
      <c r="E76" s="269"/>
      <c r="F76" s="269"/>
      <c r="G76" s="269"/>
      <c r="H76" s="269"/>
      <c r="I76" s="269"/>
      <c r="J76" s="257">
        <f>J365</f>
        <v>0</v>
      </c>
      <c r="K76" s="242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</row>
    <row r="77" spans="1:22">
      <c r="A77" s="195"/>
      <c r="B77" s="195"/>
      <c r="C77" s="241"/>
      <c r="D77" s="269"/>
      <c r="E77" s="269"/>
      <c r="F77" s="269"/>
      <c r="G77" s="269"/>
      <c r="H77" s="269"/>
      <c r="I77" s="269"/>
      <c r="J77" s="269"/>
      <c r="K77" s="242"/>
      <c r="L77" s="195"/>
      <c r="M77" s="195"/>
      <c r="N77" s="195"/>
      <c r="O77" s="195"/>
      <c r="P77" s="195"/>
      <c r="Q77" s="195"/>
      <c r="R77" s="195"/>
      <c r="S77" s="195"/>
      <c r="T77" s="195"/>
      <c r="U77" s="195"/>
      <c r="V77" s="195"/>
    </row>
    <row r="78" spans="1:22">
      <c r="A78" s="195"/>
      <c r="B78" s="195"/>
      <c r="C78" s="241"/>
      <c r="D78" s="269"/>
      <c r="E78" s="269"/>
      <c r="F78" s="269"/>
      <c r="G78" s="269"/>
      <c r="H78" s="269"/>
      <c r="I78" s="269"/>
      <c r="J78" s="269"/>
      <c r="K78" s="242"/>
      <c r="L78" s="195"/>
      <c r="M78" s="195"/>
      <c r="N78" s="195"/>
      <c r="O78" s="195"/>
      <c r="P78" s="195"/>
      <c r="Q78" s="195"/>
      <c r="R78" s="195"/>
      <c r="S78" s="195"/>
      <c r="T78" s="195"/>
      <c r="U78" s="195"/>
      <c r="V78" s="195"/>
    </row>
    <row r="79" spans="1:22" s="1" customFormat="1" ht="6.95" customHeight="1">
      <c r="A79" s="181"/>
      <c r="B79" s="181"/>
      <c r="C79" s="203"/>
      <c r="D79" s="268"/>
      <c r="E79" s="268"/>
      <c r="F79" s="268"/>
      <c r="G79" s="268"/>
      <c r="H79" s="268"/>
      <c r="I79" s="268"/>
      <c r="J79" s="268"/>
      <c r="K79" s="204"/>
      <c r="L79" s="181"/>
      <c r="M79" s="181"/>
      <c r="N79" s="181"/>
      <c r="O79" s="181"/>
      <c r="P79" s="181"/>
      <c r="Q79" s="181"/>
      <c r="R79" s="181"/>
      <c r="S79" s="181"/>
      <c r="T79" s="181"/>
      <c r="U79" s="181"/>
      <c r="V79" s="181"/>
    </row>
    <row r="80" spans="1:22" s="1" customFormat="1" ht="36.950000000000003" customHeight="1">
      <c r="A80" s="181"/>
      <c r="B80" s="181"/>
      <c r="C80" s="247" t="s">
        <v>105</v>
      </c>
      <c r="D80" s="268"/>
      <c r="E80" s="268"/>
      <c r="F80" s="268"/>
      <c r="G80" s="268"/>
      <c r="H80" s="268"/>
      <c r="I80" s="268"/>
      <c r="J80" s="268"/>
      <c r="K80" s="204"/>
      <c r="L80" s="181"/>
      <c r="M80" s="181"/>
      <c r="N80" s="181"/>
      <c r="O80" s="181"/>
      <c r="P80" s="181"/>
      <c r="Q80" s="181"/>
      <c r="R80" s="181"/>
      <c r="S80" s="181"/>
      <c r="T80" s="181"/>
      <c r="U80" s="181"/>
      <c r="V80" s="181"/>
    </row>
    <row r="81" spans="1:63" s="1" customFormat="1" ht="6.95" customHeight="1">
      <c r="A81" s="181"/>
      <c r="B81" s="181"/>
      <c r="C81" s="203"/>
      <c r="D81" s="268"/>
      <c r="E81" s="268"/>
      <c r="F81" s="268"/>
      <c r="G81" s="268"/>
      <c r="H81" s="268"/>
      <c r="I81" s="268"/>
      <c r="J81" s="268"/>
      <c r="K81" s="204"/>
      <c r="L81" s="181"/>
      <c r="M81" s="181"/>
      <c r="N81" s="181"/>
      <c r="O81" s="181"/>
      <c r="P81" s="181"/>
      <c r="Q81" s="181"/>
      <c r="R81" s="181"/>
      <c r="S81" s="181"/>
      <c r="T81" s="181"/>
      <c r="U81" s="181"/>
      <c r="V81" s="181"/>
    </row>
    <row r="82" spans="1:63" s="1" customFormat="1" ht="14.45" customHeight="1">
      <c r="A82" s="181"/>
      <c r="B82" s="181"/>
      <c r="C82" s="248" t="s">
        <v>17</v>
      </c>
      <c r="D82" s="268"/>
      <c r="E82" s="268"/>
      <c r="F82" s="268"/>
      <c r="G82" s="268"/>
      <c r="H82" s="268"/>
      <c r="I82" s="268"/>
      <c r="J82" s="268"/>
      <c r="K82" s="204"/>
      <c r="L82" s="181"/>
      <c r="M82" s="181"/>
      <c r="N82" s="181"/>
      <c r="O82" s="181"/>
      <c r="P82" s="181"/>
      <c r="Q82" s="181"/>
      <c r="R82" s="181"/>
      <c r="S82" s="181"/>
      <c r="T82" s="181"/>
      <c r="U82" s="181"/>
      <c r="V82" s="181"/>
    </row>
    <row r="83" spans="1:63" s="1" customFormat="1" ht="22.5" customHeight="1">
      <c r="A83" s="181"/>
      <c r="B83" s="181"/>
      <c r="C83" s="203"/>
      <c r="D83" s="268"/>
      <c r="E83" s="389" t="str">
        <f>E7</f>
        <v>Přírodní zahrada-zelená učebna</v>
      </c>
      <c r="F83" s="390"/>
      <c r="G83" s="390"/>
      <c r="H83" s="390"/>
      <c r="I83" s="268"/>
      <c r="J83" s="268"/>
      <c r="K83" s="204"/>
      <c r="L83" s="181"/>
      <c r="M83" s="181"/>
      <c r="N83" s="181"/>
      <c r="O83" s="181"/>
      <c r="P83" s="181"/>
      <c r="Q83" s="181"/>
      <c r="R83" s="181"/>
      <c r="S83" s="181"/>
      <c r="T83" s="181"/>
      <c r="U83" s="181"/>
      <c r="V83" s="181"/>
    </row>
    <row r="84" spans="1:63" s="1" customFormat="1" ht="14.45" customHeight="1">
      <c r="A84" s="181"/>
      <c r="B84" s="181"/>
      <c r="C84" s="248" t="s">
        <v>91</v>
      </c>
      <c r="D84" s="268"/>
      <c r="E84" s="268"/>
      <c r="F84" s="268"/>
      <c r="G84" s="268"/>
      <c r="H84" s="268"/>
      <c r="I84" s="268"/>
      <c r="J84" s="268"/>
      <c r="K84" s="204"/>
      <c r="L84" s="181"/>
      <c r="M84" s="181"/>
      <c r="N84" s="181"/>
      <c r="O84" s="181"/>
      <c r="P84" s="181"/>
      <c r="Q84" s="181"/>
      <c r="R84" s="181"/>
      <c r="S84" s="181"/>
      <c r="T84" s="181"/>
      <c r="U84" s="181"/>
      <c r="V84" s="181"/>
    </row>
    <row r="85" spans="1:63" s="1" customFormat="1" ht="23.25" customHeight="1">
      <c r="A85" s="181"/>
      <c r="B85" s="181"/>
      <c r="C85" s="203"/>
      <c r="D85" s="268"/>
      <c r="E85" s="391" t="str">
        <f>E9</f>
        <v>Objekty 1-20</v>
      </c>
      <c r="F85" s="392"/>
      <c r="G85" s="392"/>
      <c r="H85" s="392"/>
      <c r="I85" s="268"/>
      <c r="J85" s="268"/>
      <c r="K85" s="204"/>
      <c r="L85" s="181"/>
      <c r="M85" s="181"/>
      <c r="N85" s="181"/>
      <c r="O85" s="181"/>
      <c r="P85" s="181"/>
      <c r="Q85" s="181"/>
      <c r="R85" s="181"/>
      <c r="S85" s="181"/>
      <c r="T85" s="181"/>
      <c r="U85" s="181"/>
      <c r="V85" s="181"/>
    </row>
    <row r="86" spans="1:63" s="1" customFormat="1" ht="6.95" customHeight="1">
      <c r="A86" s="181"/>
      <c r="B86" s="181"/>
      <c r="C86" s="203"/>
      <c r="D86" s="268"/>
      <c r="E86" s="268"/>
      <c r="F86" s="268"/>
      <c r="G86" s="268"/>
      <c r="H86" s="268"/>
      <c r="I86" s="268"/>
      <c r="J86" s="268"/>
      <c r="K86" s="204"/>
      <c r="L86" s="181"/>
      <c r="M86" s="181"/>
      <c r="N86" s="181"/>
      <c r="O86" s="181"/>
      <c r="P86" s="181"/>
      <c r="Q86" s="181"/>
      <c r="R86" s="181"/>
      <c r="S86" s="181"/>
      <c r="T86" s="181"/>
      <c r="U86" s="181"/>
      <c r="V86" s="181"/>
    </row>
    <row r="87" spans="1:63" s="1" customFormat="1" ht="18" customHeight="1">
      <c r="A87" s="181"/>
      <c r="B87" s="181"/>
      <c r="C87" s="248" t="s">
        <v>21</v>
      </c>
      <c r="D87" s="268"/>
      <c r="E87" s="268"/>
      <c r="F87" s="198" t="str">
        <f>F12</f>
        <v>Ostrava</v>
      </c>
      <c r="G87" s="268"/>
      <c r="H87" s="268"/>
      <c r="I87" s="267" t="s">
        <v>23</v>
      </c>
      <c r="J87" s="199">
        <f>IF(J12="","",J12)</f>
        <v>43094</v>
      </c>
      <c r="K87" s="204"/>
      <c r="L87" s="181"/>
      <c r="M87" s="181"/>
      <c r="N87" s="181"/>
      <c r="O87" s="181"/>
      <c r="P87" s="181"/>
      <c r="Q87" s="181"/>
      <c r="R87" s="181"/>
      <c r="S87" s="181"/>
      <c r="T87" s="181"/>
      <c r="U87" s="181"/>
      <c r="V87" s="181"/>
    </row>
    <row r="88" spans="1:63" s="1" customFormat="1" ht="6.95" customHeight="1">
      <c r="A88" s="181"/>
      <c r="B88" s="181"/>
      <c r="C88" s="203"/>
      <c r="D88" s="268"/>
      <c r="E88" s="268"/>
      <c r="F88" s="268"/>
      <c r="G88" s="268"/>
      <c r="H88" s="268"/>
      <c r="I88" s="268"/>
      <c r="J88" s="268"/>
      <c r="K88" s="204"/>
      <c r="L88" s="181"/>
      <c r="M88" s="181"/>
      <c r="N88" s="181"/>
      <c r="O88" s="181"/>
      <c r="P88" s="181"/>
      <c r="Q88" s="181"/>
      <c r="R88" s="181"/>
      <c r="S88" s="181"/>
      <c r="T88" s="181"/>
      <c r="U88" s="181"/>
      <c r="V88" s="181"/>
    </row>
    <row r="89" spans="1:63" s="1" customFormat="1" ht="15">
      <c r="A89" s="181"/>
      <c r="B89" s="181"/>
      <c r="C89" s="248" t="s">
        <v>26</v>
      </c>
      <c r="D89" s="268"/>
      <c r="E89" s="268"/>
      <c r="F89" s="198" t="str">
        <f>E15</f>
        <v>Mateřská škola Ostrava-Dubina</v>
      </c>
      <c r="G89" s="268"/>
      <c r="H89" s="268"/>
      <c r="I89" s="267" t="s">
        <v>31</v>
      </c>
      <c r="J89" s="198" t="str">
        <f>E21</f>
        <v>INGESTA spol. s.r.o.</v>
      </c>
      <c r="K89" s="204"/>
      <c r="L89" s="181"/>
      <c r="M89" s="181"/>
      <c r="N89" s="181"/>
      <c r="O89" s="181"/>
      <c r="P89" s="181"/>
      <c r="Q89" s="181"/>
      <c r="R89" s="181"/>
      <c r="S89" s="181"/>
      <c r="T89" s="181"/>
      <c r="U89" s="181"/>
      <c r="V89" s="181"/>
    </row>
    <row r="90" spans="1:63" s="1" customFormat="1" ht="14.45" customHeight="1">
      <c r="A90" s="181"/>
      <c r="B90" s="181"/>
      <c r="C90" s="248" t="s">
        <v>29</v>
      </c>
      <c r="D90" s="268"/>
      <c r="E90" s="268"/>
      <c r="F90" s="198" t="str">
        <f>IF(E18="","",E18)</f>
        <v>Na základě výběrového řízení</v>
      </c>
      <c r="G90" s="268"/>
      <c r="H90" s="268"/>
      <c r="I90" s="268"/>
      <c r="J90" s="268"/>
      <c r="K90" s="204"/>
      <c r="L90" s="181"/>
      <c r="M90" s="181"/>
      <c r="N90" s="181"/>
      <c r="O90" s="181"/>
      <c r="P90" s="181"/>
      <c r="Q90" s="181"/>
      <c r="R90" s="181"/>
      <c r="S90" s="181"/>
      <c r="T90" s="181"/>
      <c r="U90" s="181"/>
      <c r="V90" s="181"/>
    </row>
    <row r="91" spans="1:63" s="1" customFormat="1" ht="10.35" customHeight="1">
      <c r="A91" s="181"/>
      <c r="B91" s="181"/>
      <c r="C91" s="203"/>
      <c r="D91" s="268"/>
      <c r="E91" s="268"/>
      <c r="F91" s="268"/>
      <c r="G91" s="268"/>
      <c r="H91" s="268"/>
      <c r="I91" s="268"/>
      <c r="J91" s="268"/>
      <c r="K91" s="204"/>
      <c r="L91" s="181"/>
      <c r="M91" s="181"/>
      <c r="N91" s="181"/>
      <c r="O91" s="181"/>
      <c r="P91" s="181"/>
      <c r="Q91" s="181"/>
      <c r="R91" s="181"/>
      <c r="S91" s="181"/>
      <c r="T91" s="181"/>
      <c r="U91" s="181"/>
      <c r="V91" s="181"/>
    </row>
    <row r="92" spans="1:63" s="9" customFormat="1" ht="29.25" customHeight="1">
      <c r="A92" s="196"/>
      <c r="B92" s="196"/>
      <c r="C92" s="255" t="s">
        <v>106</v>
      </c>
      <c r="D92" s="200" t="s">
        <v>55</v>
      </c>
      <c r="E92" s="200" t="s">
        <v>51</v>
      </c>
      <c r="F92" s="200" t="s">
        <v>107</v>
      </c>
      <c r="G92" s="200" t="s">
        <v>108</v>
      </c>
      <c r="H92" s="200" t="s">
        <v>109</v>
      </c>
      <c r="I92" s="201" t="s">
        <v>110</v>
      </c>
      <c r="J92" s="200" t="s">
        <v>95</v>
      </c>
      <c r="K92" s="205" t="s">
        <v>111</v>
      </c>
      <c r="L92" s="196"/>
      <c r="M92" s="235" t="s">
        <v>112</v>
      </c>
      <c r="N92" s="235" t="s">
        <v>40</v>
      </c>
      <c r="O92" s="235" t="s">
        <v>113</v>
      </c>
      <c r="P92" s="235" t="s">
        <v>114</v>
      </c>
      <c r="Q92" s="235" t="s">
        <v>115</v>
      </c>
      <c r="R92" s="235" t="s">
        <v>116</v>
      </c>
      <c r="S92" s="235" t="s">
        <v>117</v>
      </c>
      <c r="T92" s="235" t="s">
        <v>118</v>
      </c>
      <c r="U92" s="196"/>
      <c r="V92" s="196"/>
    </row>
    <row r="93" spans="1:63" s="1" customFormat="1" ht="29.25" customHeight="1">
      <c r="A93" s="181"/>
      <c r="B93" s="181"/>
      <c r="C93" s="287" t="s">
        <v>96</v>
      </c>
      <c r="D93" s="288"/>
      <c r="E93" s="288"/>
      <c r="F93" s="288"/>
      <c r="G93" s="288"/>
      <c r="H93" s="288"/>
      <c r="I93" s="288"/>
      <c r="J93" s="289">
        <f>J94+J112+J115+J133+J150+J167+J185+J188+J201+J212+J223+J234+J239+J263+J290+J285+J329+J343+J358+J365</f>
        <v>0</v>
      </c>
      <c r="K93" s="204"/>
      <c r="L93" s="181"/>
      <c r="M93" s="181"/>
      <c r="N93" s="181"/>
      <c r="O93" s="181"/>
      <c r="P93" s="189" t="e">
        <f>P95+P158+P311+P319</f>
        <v>#REF!</v>
      </c>
      <c r="Q93" s="181"/>
      <c r="R93" s="189" t="e">
        <f>R95+R158+R311+R319</f>
        <v>#REF!</v>
      </c>
      <c r="S93" s="181"/>
      <c r="T93" s="189" t="e">
        <f>T95+T158+T311+T319</f>
        <v>#REF!</v>
      </c>
      <c r="U93" s="181"/>
      <c r="V93" s="181"/>
      <c r="AT93" s="22" t="s">
        <v>69</v>
      </c>
      <c r="AU93" s="22" t="s">
        <v>97</v>
      </c>
      <c r="BK93" s="139" t="e">
        <f>BK95+BK158+BK311+BK319</f>
        <v>#REF!</v>
      </c>
    </row>
    <row r="94" spans="1:63" s="187" customFormat="1" ht="29.25" customHeight="1">
      <c r="A94" s="181"/>
      <c r="B94" s="181"/>
      <c r="C94" s="290"/>
      <c r="D94" s="291"/>
      <c r="E94" s="291"/>
      <c r="F94" s="292" t="s">
        <v>281</v>
      </c>
      <c r="G94" s="291"/>
      <c r="H94" s="291"/>
      <c r="I94" s="291"/>
      <c r="J94" s="293">
        <f>J95+J102</f>
        <v>0</v>
      </c>
      <c r="K94" s="207"/>
      <c r="L94" s="181"/>
      <c r="M94" s="181"/>
      <c r="N94" s="181"/>
      <c r="O94" s="181"/>
      <c r="P94" s="189"/>
      <c r="Q94" s="181"/>
      <c r="R94" s="189"/>
      <c r="S94" s="181"/>
      <c r="T94" s="189"/>
      <c r="U94" s="181"/>
      <c r="V94" s="181"/>
      <c r="AT94" s="22"/>
      <c r="AU94" s="22"/>
      <c r="BK94" s="139"/>
    </row>
    <row r="95" spans="1:63" s="10" customFormat="1" ht="18">
      <c r="A95" s="191"/>
      <c r="B95" s="191"/>
      <c r="C95" s="272"/>
      <c r="D95" s="273" t="s">
        <v>69</v>
      </c>
      <c r="E95" s="294" t="s">
        <v>178</v>
      </c>
      <c r="F95" s="294" t="s">
        <v>179</v>
      </c>
      <c r="G95" s="270"/>
      <c r="H95" s="270"/>
      <c r="I95" s="270"/>
      <c r="J95" s="295">
        <f>J96+J100</f>
        <v>0</v>
      </c>
      <c r="K95" s="209"/>
      <c r="L95" s="191"/>
      <c r="M95" s="191"/>
      <c r="N95" s="191"/>
      <c r="O95" s="191"/>
      <c r="P95" s="236">
        <f>P96+P111+P128+P150</f>
        <v>164.94424500000002</v>
      </c>
      <c r="Q95" s="191"/>
      <c r="R95" s="236">
        <f>R96+R111+R128+R150</f>
        <v>34.563633079999995</v>
      </c>
      <c r="S95" s="191"/>
      <c r="T95" s="236">
        <f>T96+T111+T128+T150</f>
        <v>3.416617</v>
      </c>
      <c r="U95" s="191"/>
      <c r="V95" s="191"/>
      <c r="AR95" s="141" t="s">
        <v>77</v>
      </c>
      <c r="AT95" s="148" t="s">
        <v>69</v>
      </c>
      <c r="AU95" s="148" t="s">
        <v>70</v>
      </c>
      <c r="AY95" s="141" t="s">
        <v>121</v>
      </c>
      <c r="BK95" s="149">
        <f>BK96+BK111+BK128+BK150</f>
        <v>0</v>
      </c>
    </row>
    <row r="96" spans="1:63" s="10" customFormat="1" ht="15">
      <c r="A96" s="191"/>
      <c r="B96" s="191"/>
      <c r="C96" s="272"/>
      <c r="D96" s="273" t="s">
        <v>69</v>
      </c>
      <c r="E96" s="274">
        <v>1</v>
      </c>
      <c r="F96" s="274" t="s">
        <v>282</v>
      </c>
      <c r="G96" s="270"/>
      <c r="H96" s="270"/>
      <c r="I96" s="270"/>
      <c r="J96" s="296">
        <f>SUM(J97:J99)</f>
        <v>0</v>
      </c>
      <c r="K96" s="209"/>
      <c r="L96" s="191"/>
      <c r="M96" s="191"/>
      <c r="N96" s="191"/>
      <c r="O96" s="191"/>
      <c r="P96" s="236">
        <f>SUM(P97:P108)</f>
        <v>7.2607500000000007</v>
      </c>
      <c r="Q96" s="191"/>
      <c r="R96" s="236">
        <f>SUM(R97:R108)</f>
        <v>0.53915860000000004</v>
      </c>
      <c r="S96" s="191"/>
      <c r="T96" s="236">
        <f>SUM(T97:T108)</f>
        <v>0</v>
      </c>
      <c r="U96" s="191"/>
      <c r="V96" s="191"/>
      <c r="AR96" s="141" t="s">
        <v>77</v>
      </c>
      <c r="AT96" s="148" t="s">
        <v>69</v>
      </c>
      <c r="AU96" s="148" t="s">
        <v>77</v>
      </c>
      <c r="AY96" s="141" t="s">
        <v>121</v>
      </c>
      <c r="BK96" s="149">
        <f>SUM(BK97:BK108)</f>
        <v>0</v>
      </c>
    </row>
    <row r="97" spans="1:65" s="1" customFormat="1">
      <c r="A97" s="191"/>
      <c r="B97" s="191"/>
      <c r="C97" s="256">
        <v>1</v>
      </c>
      <c r="D97" s="214" t="s">
        <v>124</v>
      </c>
      <c r="E97" s="215" t="s">
        <v>283</v>
      </c>
      <c r="F97" s="216" t="s">
        <v>284</v>
      </c>
      <c r="G97" s="217" t="s">
        <v>193</v>
      </c>
      <c r="H97" s="218">
        <v>1</v>
      </c>
      <c r="I97" s="213"/>
      <c r="J97" s="213">
        <f>ROUND(I97*H97,2)</f>
        <v>0</v>
      </c>
      <c r="K97" s="210"/>
      <c r="L97" s="191"/>
      <c r="M97" s="184" t="s">
        <v>5</v>
      </c>
      <c r="N97" s="178" t="s">
        <v>41</v>
      </c>
      <c r="O97" s="179">
        <v>0.23200000000000001</v>
      </c>
      <c r="P97" s="179">
        <f>O97*H102</f>
        <v>0</v>
      </c>
      <c r="Q97" s="179">
        <v>3.304E-2</v>
      </c>
      <c r="R97" s="179">
        <f>Q97*H102</f>
        <v>0</v>
      </c>
      <c r="S97" s="179">
        <v>0</v>
      </c>
      <c r="T97" s="179">
        <f>S97*H102</f>
        <v>0</v>
      </c>
      <c r="U97" s="181"/>
      <c r="V97" s="181"/>
      <c r="AR97" s="22" t="s">
        <v>146</v>
      </c>
      <c r="AT97" s="22" t="s">
        <v>124</v>
      </c>
      <c r="AU97" s="22" t="s">
        <v>79</v>
      </c>
      <c r="AY97" s="22" t="s">
        <v>121</v>
      </c>
      <c r="BE97" s="164">
        <f>IF(N97="základní",J102,0)</f>
        <v>0</v>
      </c>
      <c r="BF97" s="164">
        <f>IF(N97="snížená",J102,0)</f>
        <v>0</v>
      </c>
      <c r="BG97" s="164">
        <f>IF(N97="zákl. přenesená",J102,0)</f>
        <v>0</v>
      </c>
      <c r="BH97" s="164">
        <f>IF(N97="sníž. přenesená",J102,0)</f>
        <v>0</v>
      </c>
      <c r="BI97" s="164">
        <f>IF(N97="nulová",J102,0)</f>
        <v>0</v>
      </c>
      <c r="BJ97" s="22" t="s">
        <v>77</v>
      </c>
      <c r="BK97" s="164">
        <f>ROUND(I102*H102,2)</f>
        <v>0</v>
      </c>
      <c r="BL97" s="22" t="s">
        <v>146</v>
      </c>
      <c r="BM97" s="22" t="s">
        <v>180</v>
      </c>
    </row>
    <row r="98" spans="1:65" s="176" customFormat="1">
      <c r="A98" s="191"/>
      <c r="B98" s="191"/>
      <c r="C98" s="256">
        <v>2</v>
      </c>
      <c r="D98" s="214" t="s">
        <v>124</v>
      </c>
      <c r="E98" s="297" t="s">
        <v>285</v>
      </c>
      <c r="F98" s="298" t="s">
        <v>286</v>
      </c>
      <c r="G98" s="217" t="s">
        <v>193</v>
      </c>
      <c r="H98" s="218">
        <v>0.09</v>
      </c>
      <c r="I98" s="299"/>
      <c r="J98" s="213">
        <f>ROUND(I98*H98,2)</f>
        <v>0</v>
      </c>
      <c r="K98" s="210"/>
      <c r="L98" s="191"/>
      <c r="M98" s="184"/>
      <c r="N98" s="178"/>
      <c r="O98" s="179"/>
      <c r="P98" s="179"/>
      <c r="Q98" s="179"/>
      <c r="R98" s="179"/>
      <c r="S98" s="179"/>
      <c r="T98" s="179"/>
      <c r="U98" s="181"/>
      <c r="V98" s="181"/>
      <c r="AR98" s="22"/>
      <c r="AT98" s="22"/>
      <c r="AU98" s="22"/>
      <c r="AY98" s="22"/>
      <c r="BE98" s="164"/>
      <c r="BF98" s="164"/>
      <c r="BG98" s="164"/>
      <c r="BH98" s="164"/>
      <c r="BI98" s="164"/>
      <c r="BJ98" s="22"/>
      <c r="BK98" s="164"/>
      <c r="BL98" s="22"/>
      <c r="BM98" s="22"/>
    </row>
    <row r="99" spans="1:65" s="180" customFormat="1">
      <c r="A99" s="181"/>
      <c r="B99" s="202"/>
      <c r="C99" s="256">
        <v>3</v>
      </c>
      <c r="D99" s="214" t="s">
        <v>124</v>
      </c>
      <c r="E99" s="215" t="s">
        <v>287</v>
      </c>
      <c r="F99" s="216" t="s">
        <v>288</v>
      </c>
      <c r="G99" s="217" t="s">
        <v>193</v>
      </c>
      <c r="H99" s="218">
        <v>1.0900000000000001</v>
      </c>
      <c r="I99" s="213"/>
      <c r="J99" s="213">
        <f>ROUND(I99*H99,2)</f>
        <v>0</v>
      </c>
      <c r="K99" s="210"/>
      <c r="L99" s="181"/>
      <c r="M99" s="184"/>
      <c r="N99" s="178"/>
      <c r="O99" s="179"/>
      <c r="P99" s="179"/>
      <c r="Q99" s="179"/>
      <c r="R99" s="179"/>
      <c r="S99" s="179"/>
      <c r="T99" s="179"/>
      <c r="U99" s="181"/>
      <c r="V99" s="181"/>
      <c r="AR99" s="22"/>
      <c r="AT99" s="22"/>
      <c r="AU99" s="22"/>
      <c r="AY99" s="22"/>
      <c r="BE99" s="164"/>
      <c r="BF99" s="164"/>
      <c r="BG99" s="164"/>
      <c r="BH99" s="164"/>
      <c r="BI99" s="164"/>
      <c r="BJ99" s="22"/>
      <c r="BK99" s="164"/>
      <c r="BL99" s="22"/>
      <c r="BM99" s="22"/>
    </row>
    <row r="100" spans="1:65" s="1" customFormat="1" ht="15">
      <c r="A100" s="181"/>
      <c r="B100" s="202"/>
      <c r="C100" s="256"/>
      <c r="D100" s="273" t="s">
        <v>69</v>
      </c>
      <c r="E100" s="274" t="s">
        <v>289</v>
      </c>
      <c r="F100" s="274" t="s">
        <v>290</v>
      </c>
      <c r="G100" s="270"/>
      <c r="H100" s="270"/>
      <c r="I100" s="270"/>
      <c r="J100" s="296">
        <f>SUM(J101)</f>
        <v>0</v>
      </c>
      <c r="K100" s="210"/>
      <c r="L100" s="181"/>
      <c r="M100" s="184" t="s">
        <v>5</v>
      </c>
      <c r="N100" s="178" t="s">
        <v>41</v>
      </c>
      <c r="O100" s="179">
        <v>0.51400000000000001</v>
      </c>
      <c r="P100" s="179">
        <f>O100*H105</f>
        <v>5.1400000000000006</v>
      </c>
      <c r="Q100" s="179">
        <v>5.2170000000000001E-2</v>
      </c>
      <c r="R100" s="179">
        <f>Q100*H105</f>
        <v>0.52170000000000005</v>
      </c>
      <c r="S100" s="179">
        <v>0</v>
      </c>
      <c r="T100" s="179">
        <f>S100*H105</f>
        <v>0</v>
      </c>
      <c r="U100" s="181"/>
      <c r="V100" s="181"/>
      <c r="AR100" s="22" t="s">
        <v>146</v>
      </c>
      <c r="AT100" s="22" t="s">
        <v>124</v>
      </c>
      <c r="AU100" s="22" t="s">
        <v>79</v>
      </c>
      <c r="AY100" s="22" t="s">
        <v>121</v>
      </c>
      <c r="BE100" s="164">
        <f>IF(N100="základní",J105,0)</f>
        <v>0</v>
      </c>
      <c r="BF100" s="164">
        <f>IF(N100="snížená",J105,0)</f>
        <v>0</v>
      </c>
      <c r="BG100" s="164">
        <f>IF(N100="zákl. přenesená",J105,0)</f>
        <v>0</v>
      </c>
      <c r="BH100" s="164">
        <f>IF(N100="sníž. přenesená",J105,0)</f>
        <v>0</v>
      </c>
      <c r="BI100" s="164">
        <f>IF(N100="nulová",J105,0)</f>
        <v>0</v>
      </c>
      <c r="BJ100" s="22" t="s">
        <v>77</v>
      </c>
      <c r="BK100" s="164">
        <f>ROUND(I105*H105,2)</f>
        <v>0</v>
      </c>
      <c r="BL100" s="22" t="s">
        <v>146</v>
      </c>
      <c r="BM100" s="22" t="s">
        <v>182</v>
      </c>
    </row>
    <row r="101" spans="1:65" s="11" customFormat="1" ht="27">
      <c r="A101" s="181"/>
      <c r="B101" s="202"/>
      <c r="C101" s="256">
        <v>4</v>
      </c>
      <c r="D101" s="214" t="s">
        <v>124</v>
      </c>
      <c r="E101" s="215" t="s">
        <v>291</v>
      </c>
      <c r="F101" s="216" t="s">
        <v>292</v>
      </c>
      <c r="G101" s="217" t="s">
        <v>231</v>
      </c>
      <c r="H101" s="218">
        <v>1</v>
      </c>
      <c r="I101" s="213"/>
      <c r="J101" s="213">
        <f>ROUND(I101*H101,2)</f>
        <v>0</v>
      </c>
      <c r="K101" s="210"/>
      <c r="L101" s="181"/>
      <c r="M101" s="183"/>
      <c r="N101" s="183"/>
      <c r="O101" s="183"/>
      <c r="P101" s="183"/>
      <c r="Q101" s="183"/>
      <c r="R101" s="183"/>
      <c r="S101" s="183"/>
      <c r="T101" s="183"/>
      <c r="U101" s="183"/>
      <c r="V101" s="183"/>
      <c r="AT101" s="173" t="s">
        <v>183</v>
      </c>
      <c r="AU101" s="173" t="s">
        <v>79</v>
      </c>
      <c r="AV101" s="11" t="s">
        <v>79</v>
      </c>
      <c r="AW101" s="11" t="s">
        <v>33</v>
      </c>
      <c r="AX101" s="11" t="s">
        <v>70</v>
      </c>
      <c r="AY101" s="173" t="s">
        <v>121</v>
      </c>
    </row>
    <row r="102" spans="1:65" s="12" customFormat="1" ht="18">
      <c r="A102" s="181"/>
      <c r="B102" s="202"/>
      <c r="C102" s="272"/>
      <c r="D102" s="273" t="s">
        <v>69</v>
      </c>
      <c r="E102" s="294" t="s">
        <v>224</v>
      </c>
      <c r="F102" s="294" t="s">
        <v>225</v>
      </c>
      <c r="G102" s="270"/>
      <c r="H102" s="270"/>
      <c r="I102" s="270"/>
      <c r="J102" s="295">
        <f>J103+J106+J110</f>
        <v>0</v>
      </c>
      <c r="K102" s="209"/>
      <c r="L102" s="181"/>
      <c r="M102" s="182"/>
      <c r="N102" s="182"/>
      <c r="O102" s="182"/>
      <c r="P102" s="182"/>
      <c r="Q102" s="182"/>
      <c r="R102" s="182"/>
      <c r="S102" s="182"/>
      <c r="T102" s="182"/>
      <c r="U102" s="182"/>
      <c r="V102" s="182"/>
      <c r="AT102" s="174" t="s">
        <v>183</v>
      </c>
      <c r="AU102" s="174" t="s">
        <v>79</v>
      </c>
      <c r="AV102" s="12" t="s">
        <v>146</v>
      </c>
      <c r="AW102" s="12" t="s">
        <v>33</v>
      </c>
      <c r="AX102" s="12" t="s">
        <v>77</v>
      </c>
      <c r="AY102" s="174" t="s">
        <v>121</v>
      </c>
    </row>
    <row r="103" spans="1:65" s="1" customFormat="1" ht="15">
      <c r="A103" s="183"/>
      <c r="B103" s="183"/>
      <c r="C103" s="272"/>
      <c r="D103" s="273" t="s">
        <v>69</v>
      </c>
      <c r="E103" s="274" t="s">
        <v>226</v>
      </c>
      <c r="F103" s="274" t="s">
        <v>227</v>
      </c>
      <c r="G103" s="270"/>
      <c r="H103" s="270"/>
      <c r="I103" s="270"/>
      <c r="J103" s="296">
        <f>SUM(J104:J105)</f>
        <v>0</v>
      </c>
      <c r="K103" s="209"/>
      <c r="L103" s="183"/>
      <c r="M103" s="184" t="s">
        <v>5</v>
      </c>
      <c r="N103" s="178" t="s">
        <v>41</v>
      </c>
      <c r="O103" s="179">
        <v>0.52500000000000002</v>
      </c>
      <c r="P103" s="179">
        <f>O103*H108</f>
        <v>0.12075000000000001</v>
      </c>
      <c r="Q103" s="179">
        <v>6.9819999999999993E-2</v>
      </c>
      <c r="R103" s="179">
        <f>Q103*H108</f>
        <v>1.6058599999999999E-2</v>
      </c>
      <c r="S103" s="179">
        <v>0</v>
      </c>
      <c r="T103" s="179">
        <f>S103*H108</f>
        <v>0</v>
      </c>
      <c r="U103" s="181"/>
      <c r="V103" s="181"/>
      <c r="AR103" s="22" t="s">
        <v>146</v>
      </c>
      <c r="AT103" s="22" t="s">
        <v>124</v>
      </c>
      <c r="AU103" s="22" t="s">
        <v>79</v>
      </c>
      <c r="AY103" s="22" t="s">
        <v>121</v>
      </c>
      <c r="BE103" s="164">
        <f>IF(N103="základní",J108,0)</f>
        <v>0</v>
      </c>
      <c r="BF103" s="164">
        <f>IF(N103="snížená",J108,0)</f>
        <v>0</v>
      </c>
      <c r="BG103" s="164">
        <f>IF(N103="zákl. přenesená",J108,0)</f>
        <v>0</v>
      </c>
      <c r="BH103" s="164">
        <f>IF(N103="sníž. přenesená",J108,0)</f>
        <v>0</v>
      </c>
      <c r="BI103" s="164">
        <f>IF(N103="nulová",J108,0)</f>
        <v>0</v>
      </c>
      <c r="BJ103" s="22" t="s">
        <v>77</v>
      </c>
      <c r="BK103" s="164">
        <f>ROUND(I108*H108,2)</f>
        <v>0</v>
      </c>
      <c r="BL103" s="22" t="s">
        <v>146</v>
      </c>
      <c r="BM103" s="22" t="s">
        <v>184</v>
      </c>
    </row>
    <row r="104" spans="1:65" s="11" customFormat="1">
      <c r="A104" s="182"/>
      <c r="B104" s="182"/>
      <c r="C104" s="256">
        <v>5</v>
      </c>
      <c r="D104" s="214" t="s">
        <v>124</v>
      </c>
      <c r="E104" s="215" t="s">
        <v>293</v>
      </c>
      <c r="F104" s="216" t="s">
        <v>294</v>
      </c>
      <c r="G104" s="217" t="s">
        <v>181</v>
      </c>
      <c r="H104" s="218">
        <v>10</v>
      </c>
      <c r="I104" s="213"/>
      <c r="J104" s="213">
        <f>ROUND(I104*H104,2)</f>
        <v>0</v>
      </c>
      <c r="K104" s="210"/>
      <c r="L104" s="182"/>
      <c r="M104" s="183"/>
      <c r="N104" s="183"/>
      <c r="O104" s="183"/>
      <c r="P104" s="183"/>
      <c r="Q104" s="183"/>
      <c r="R104" s="183"/>
      <c r="S104" s="183"/>
      <c r="T104" s="183"/>
      <c r="U104" s="183"/>
      <c r="V104" s="183"/>
      <c r="AT104" s="173" t="s">
        <v>183</v>
      </c>
      <c r="AU104" s="173" t="s">
        <v>79</v>
      </c>
      <c r="AV104" s="11" t="s">
        <v>79</v>
      </c>
      <c r="AW104" s="11" t="s">
        <v>33</v>
      </c>
      <c r="AX104" s="11" t="s">
        <v>70</v>
      </c>
      <c r="AY104" s="173" t="s">
        <v>121</v>
      </c>
    </row>
    <row r="105" spans="1:65" s="12" customFormat="1">
      <c r="A105" s="181"/>
      <c r="B105" s="202"/>
      <c r="C105" s="300">
        <v>6</v>
      </c>
      <c r="D105" s="301" t="s">
        <v>236</v>
      </c>
      <c r="E105" s="302" t="s">
        <v>295</v>
      </c>
      <c r="F105" s="303" t="s">
        <v>296</v>
      </c>
      <c r="G105" s="304" t="s">
        <v>181</v>
      </c>
      <c r="H105" s="305">
        <v>10</v>
      </c>
      <c r="I105" s="306"/>
      <c r="J105" s="306">
        <f>ROUND(I105*H105,2)</f>
        <v>0</v>
      </c>
      <c r="K105" s="211"/>
      <c r="L105" s="181"/>
      <c r="M105" s="182"/>
      <c r="N105" s="182"/>
      <c r="O105" s="182"/>
      <c r="P105" s="182"/>
      <c r="Q105" s="182"/>
      <c r="R105" s="182"/>
      <c r="S105" s="182"/>
      <c r="T105" s="182"/>
      <c r="U105" s="182"/>
      <c r="V105" s="182"/>
      <c r="AT105" s="174" t="s">
        <v>183</v>
      </c>
      <c r="AU105" s="174" t="s">
        <v>79</v>
      </c>
      <c r="AV105" s="12" t="s">
        <v>146</v>
      </c>
      <c r="AW105" s="12" t="s">
        <v>33</v>
      </c>
      <c r="AX105" s="12" t="s">
        <v>77</v>
      </c>
      <c r="AY105" s="174" t="s">
        <v>121</v>
      </c>
    </row>
    <row r="106" spans="1:65" s="1" customFormat="1" ht="15">
      <c r="A106" s="183"/>
      <c r="B106" s="183"/>
      <c r="C106" s="272"/>
      <c r="D106" s="273" t="s">
        <v>69</v>
      </c>
      <c r="E106" s="274" t="s">
        <v>297</v>
      </c>
      <c r="F106" s="274" t="s">
        <v>298</v>
      </c>
      <c r="G106" s="270"/>
      <c r="H106" s="270"/>
      <c r="I106" s="270"/>
      <c r="J106" s="296">
        <f>SUM(J107:J108)</f>
        <v>0</v>
      </c>
      <c r="K106" s="209"/>
      <c r="L106" s="183"/>
      <c r="M106" s="184" t="s">
        <v>5</v>
      </c>
      <c r="N106" s="178" t="s">
        <v>41</v>
      </c>
      <c r="O106" s="179">
        <v>0.2</v>
      </c>
      <c r="P106" s="179">
        <f>O106*H111</f>
        <v>2</v>
      </c>
      <c r="Q106" s="179">
        <v>1.3999999999999999E-4</v>
      </c>
      <c r="R106" s="179">
        <f>Q106*H111</f>
        <v>1.3999999999999998E-3</v>
      </c>
      <c r="S106" s="179">
        <v>0</v>
      </c>
      <c r="T106" s="179">
        <f>S106*H111</f>
        <v>0</v>
      </c>
      <c r="U106" s="181"/>
      <c r="V106" s="181"/>
      <c r="AR106" s="22" t="s">
        <v>146</v>
      </c>
      <c r="AT106" s="22" t="s">
        <v>124</v>
      </c>
      <c r="AU106" s="22" t="s">
        <v>79</v>
      </c>
      <c r="AY106" s="22" t="s">
        <v>121</v>
      </c>
      <c r="BE106" s="164">
        <f>IF(N106="základní",J111,0)</f>
        <v>0</v>
      </c>
      <c r="BF106" s="164">
        <f>IF(N106="snížená",J111,0)</f>
        <v>0</v>
      </c>
      <c r="BG106" s="164">
        <f>IF(N106="zákl. přenesená",J111,0)</f>
        <v>0</v>
      </c>
      <c r="BH106" s="164">
        <f>IF(N106="sníž. přenesená",J111,0)</f>
        <v>0</v>
      </c>
      <c r="BI106" s="164">
        <f>IF(N106="nulová",J111,0)</f>
        <v>0</v>
      </c>
      <c r="BJ106" s="22" t="s">
        <v>77</v>
      </c>
      <c r="BK106" s="164">
        <f>ROUND(I111*H111,2)</f>
        <v>0</v>
      </c>
      <c r="BL106" s="22" t="s">
        <v>146</v>
      </c>
      <c r="BM106" s="22" t="s">
        <v>186</v>
      </c>
    </row>
    <row r="107" spans="1:65" s="11" customFormat="1">
      <c r="A107" s="182"/>
      <c r="B107" s="182"/>
      <c r="C107" s="256">
        <v>7</v>
      </c>
      <c r="D107" s="214" t="s">
        <v>124</v>
      </c>
      <c r="E107" s="215" t="s">
        <v>299</v>
      </c>
      <c r="F107" s="216" t="s">
        <v>300</v>
      </c>
      <c r="G107" s="217" t="s">
        <v>193</v>
      </c>
      <c r="H107" s="218">
        <v>0.23</v>
      </c>
      <c r="I107" s="213"/>
      <c r="J107" s="213">
        <f>ROUND(I107*H107,2)</f>
        <v>0</v>
      </c>
      <c r="K107" s="210"/>
      <c r="L107" s="182"/>
      <c r="M107" s="183"/>
      <c r="N107" s="183"/>
      <c r="O107" s="183"/>
      <c r="P107" s="183"/>
      <c r="Q107" s="183"/>
      <c r="R107" s="183"/>
      <c r="S107" s="183"/>
      <c r="T107" s="183"/>
      <c r="U107" s="183"/>
      <c r="V107" s="183"/>
      <c r="AT107" s="173" t="s">
        <v>183</v>
      </c>
      <c r="AU107" s="173" t="s">
        <v>79</v>
      </c>
      <c r="AV107" s="11" t="s">
        <v>79</v>
      </c>
      <c r="AW107" s="11" t="s">
        <v>33</v>
      </c>
      <c r="AX107" s="11" t="s">
        <v>70</v>
      </c>
      <c r="AY107" s="173" t="s">
        <v>121</v>
      </c>
    </row>
    <row r="108" spans="1:65" s="12" customFormat="1" ht="27">
      <c r="A108" s="181"/>
      <c r="B108" s="202"/>
      <c r="C108" s="256">
        <v>8</v>
      </c>
      <c r="D108" s="214" t="s">
        <v>124</v>
      </c>
      <c r="E108" s="215" t="s">
        <v>301</v>
      </c>
      <c r="F108" s="216" t="s">
        <v>302</v>
      </c>
      <c r="G108" s="217" t="s">
        <v>193</v>
      </c>
      <c r="H108" s="218">
        <v>0.23</v>
      </c>
      <c r="I108" s="213"/>
      <c r="J108" s="213">
        <f>ROUND(I108*H108,2)</f>
        <v>0</v>
      </c>
      <c r="K108" s="210"/>
      <c r="L108" s="181"/>
      <c r="M108" s="182"/>
      <c r="N108" s="182"/>
      <c r="O108" s="182"/>
      <c r="P108" s="182"/>
      <c r="Q108" s="182"/>
      <c r="R108" s="182"/>
      <c r="S108" s="182"/>
      <c r="T108" s="182"/>
      <c r="U108" s="182"/>
      <c r="V108" s="182"/>
      <c r="AT108" s="174" t="s">
        <v>183</v>
      </c>
      <c r="AU108" s="174" t="s">
        <v>79</v>
      </c>
      <c r="AV108" s="12" t="s">
        <v>146</v>
      </c>
      <c r="AW108" s="12" t="s">
        <v>33</v>
      </c>
      <c r="AX108" s="12" t="s">
        <v>77</v>
      </c>
      <c r="AY108" s="174" t="s">
        <v>121</v>
      </c>
    </row>
    <row r="109" spans="1:65" s="12" customFormat="1">
      <c r="A109" s="183"/>
      <c r="B109" s="183"/>
      <c r="C109" s="307"/>
      <c r="D109" s="308"/>
      <c r="E109" s="309"/>
      <c r="F109" s="310"/>
      <c r="G109" s="311"/>
      <c r="H109" s="312"/>
      <c r="I109" s="311"/>
      <c r="J109" s="311"/>
      <c r="K109" s="212"/>
      <c r="L109" s="183"/>
      <c r="M109" s="182"/>
      <c r="N109" s="182"/>
      <c r="O109" s="182"/>
      <c r="P109" s="182"/>
      <c r="Q109" s="182"/>
      <c r="R109" s="182"/>
      <c r="S109" s="182"/>
      <c r="T109" s="182"/>
      <c r="U109" s="182"/>
      <c r="V109" s="182"/>
      <c r="AT109" s="174"/>
      <c r="AU109" s="174"/>
      <c r="AY109" s="174"/>
    </row>
    <row r="110" spans="1:65" s="12" customFormat="1" ht="15">
      <c r="A110" s="182"/>
      <c r="B110" s="182"/>
      <c r="C110" s="272"/>
      <c r="D110" s="273" t="s">
        <v>69</v>
      </c>
      <c r="E110" s="274" t="s">
        <v>272</v>
      </c>
      <c r="F110" s="274" t="s">
        <v>273</v>
      </c>
      <c r="G110" s="270"/>
      <c r="H110" s="270"/>
      <c r="I110" s="270"/>
      <c r="J110" s="296">
        <f>SUM(J111)</f>
        <v>0</v>
      </c>
      <c r="K110" s="209"/>
      <c r="L110" s="182"/>
      <c r="M110" s="182"/>
      <c r="N110" s="182"/>
      <c r="O110" s="182"/>
      <c r="P110" s="182"/>
      <c r="Q110" s="182"/>
      <c r="R110" s="182"/>
      <c r="S110" s="182"/>
      <c r="T110" s="182"/>
      <c r="U110" s="182"/>
      <c r="V110" s="182"/>
      <c r="AT110" s="174"/>
      <c r="AU110" s="174"/>
      <c r="AY110" s="174"/>
    </row>
    <row r="111" spans="1:65" s="10" customFormat="1">
      <c r="A111" s="182"/>
      <c r="B111" s="182"/>
      <c r="C111" s="256">
        <v>9</v>
      </c>
      <c r="D111" s="214" t="s">
        <v>124</v>
      </c>
      <c r="E111" s="297" t="s">
        <v>303</v>
      </c>
      <c r="F111" s="298" t="s">
        <v>304</v>
      </c>
      <c r="G111" s="217" t="s">
        <v>181</v>
      </c>
      <c r="H111" s="218">
        <v>10</v>
      </c>
      <c r="I111" s="299"/>
      <c r="J111" s="213">
        <f>ROUND(I111*H111,2)</f>
        <v>0</v>
      </c>
      <c r="K111" s="210"/>
      <c r="L111" s="182"/>
      <c r="M111" s="191"/>
      <c r="N111" s="191"/>
      <c r="O111" s="191"/>
      <c r="P111" s="236">
        <f>SUM(P112:P127)</f>
        <v>67.268720000000002</v>
      </c>
      <c r="Q111" s="191"/>
      <c r="R111" s="236">
        <f>SUM(R112:R127)</f>
        <v>34.024299999999997</v>
      </c>
      <c r="S111" s="191"/>
      <c r="T111" s="236">
        <f>SUM(T112:T127)</f>
        <v>0</v>
      </c>
      <c r="U111" s="191"/>
      <c r="V111" s="191"/>
      <c r="AR111" s="141" t="s">
        <v>77</v>
      </c>
      <c r="AT111" s="148" t="s">
        <v>69</v>
      </c>
      <c r="AU111" s="148" t="s">
        <v>77</v>
      </c>
      <c r="AY111" s="141" t="s">
        <v>121</v>
      </c>
      <c r="BK111" s="149">
        <f>SUM(BK112:BK127)</f>
        <v>0</v>
      </c>
    </row>
    <row r="112" spans="1:65" s="1" customFormat="1" ht="18">
      <c r="A112" s="182"/>
      <c r="B112" s="182"/>
      <c r="C112" s="307"/>
      <c r="D112" s="308"/>
      <c r="E112" s="309"/>
      <c r="F112" s="292" t="s">
        <v>370</v>
      </c>
      <c r="G112" s="311"/>
      <c r="H112" s="312"/>
      <c r="I112" s="311"/>
      <c r="J112" s="293">
        <f>J113</f>
        <v>0</v>
      </c>
      <c r="K112" s="212"/>
      <c r="L112" s="182"/>
      <c r="M112" s="184" t="s">
        <v>5</v>
      </c>
      <c r="N112" s="178" t="s">
        <v>41</v>
      </c>
      <c r="O112" s="179">
        <v>0.104</v>
      </c>
      <c r="P112" s="179">
        <f>O112*H117</f>
        <v>0</v>
      </c>
      <c r="Q112" s="179">
        <v>2.5999999999999998E-4</v>
      </c>
      <c r="R112" s="179">
        <f>Q112*H117</f>
        <v>0</v>
      </c>
      <c r="S112" s="179">
        <v>0</v>
      </c>
      <c r="T112" s="179">
        <f>S112*H117</f>
        <v>0</v>
      </c>
      <c r="U112" s="181"/>
      <c r="V112" s="181"/>
      <c r="AR112" s="22" t="s">
        <v>146</v>
      </c>
      <c r="AT112" s="22" t="s">
        <v>124</v>
      </c>
      <c r="AU112" s="22" t="s">
        <v>79</v>
      </c>
      <c r="AY112" s="22" t="s">
        <v>121</v>
      </c>
      <c r="BE112" s="164">
        <f>IF(N112="základní",J117,0)</f>
        <v>0</v>
      </c>
      <c r="BF112" s="164">
        <f>IF(N112="snížená",J117,0)</f>
        <v>0</v>
      </c>
      <c r="BG112" s="164">
        <f>IF(N112="zákl. přenesená",J117,0)</f>
        <v>0</v>
      </c>
      <c r="BH112" s="164">
        <f>IF(N112="sníž. přenesená",J117,0)</f>
        <v>0</v>
      </c>
      <c r="BI112" s="164">
        <f>IF(N112="nulová",J117,0)</f>
        <v>0</v>
      </c>
      <c r="BJ112" s="22" t="s">
        <v>77</v>
      </c>
      <c r="BK112" s="164">
        <f>ROUND(I117*H117,2)</f>
        <v>0</v>
      </c>
      <c r="BL112" s="22" t="s">
        <v>146</v>
      </c>
      <c r="BM112" s="22" t="s">
        <v>187</v>
      </c>
    </row>
    <row r="113" spans="1:65" s="11" customFormat="1" ht="18">
      <c r="A113" s="191"/>
      <c r="B113" s="191"/>
      <c r="C113" s="272"/>
      <c r="D113" s="273" t="s">
        <v>69</v>
      </c>
      <c r="E113" s="294" t="s">
        <v>224</v>
      </c>
      <c r="F113" s="294" t="s">
        <v>225</v>
      </c>
      <c r="G113" s="270"/>
      <c r="H113" s="270"/>
      <c r="I113" s="270"/>
      <c r="J113" s="295">
        <f>J114</f>
        <v>0</v>
      </c>
      <c r="K113" s="209"/>
      <c r="L113" s="191"/>
      <c r="M113" s="183"/>
      <c r="N113" s="183"/>
      <c r="O113" s="183"/>
      <c r="P113" s="183"/>
      <c r="Q113" s="183"/>
      <c r="R113" s="183"/>
      <c r="S113" s="183"/>
      <c r="T113" s="183"/>
      <c r="U113" s="183"/>
      <c r="V113" s="183"/>
      <c r="AT113" s="173" t="s">
        <v>183</v>
      </c>
      <c r="AU113" s="173" t="s">
        <v>79</v>
      </c>
      <c r="AV113" s="11" t="s">
        <v>79</v>
      </c>
      <c r="AW113" s="11" t="s">
        <v>33</v>
      </c>
      <c r="AX113" s="11" t="s">
        <v>70</v>
      </c>
      <c r="AY113" s="173" t="s">
        <v>121</v>
      </c>
    </row>
    <row r="114" spans="1:65" s="1" customFormat="1">
      <c r="A114" s="181"/>
      <c r="B114" s="202"/>
      <c r="C114" s="256">
        <v>10</v>
      </c>
      <c r="D114" s="214" t="s">
        <v>305</v>
      </c>
      <c r="E114" s="215" t="s">
        <v>306</v>
      </c>
      <c r="F114" s="216" t="s">
        <v>389</v>
      </c>
      <c r="G114" s="217" t="s">
        <v>231</v>
      </c>
      <c r="H114" s="218">
        <v>2</v>
      </c>
      <c r="I114" s="213"/>
      <c r="J114" s="213">
        <f>ROUND(I114*H114,2)</f>
        <v>0</v>
      </c>
      <c r="K114" s="210"/>
      <c r="L114" s="181"/>
      <c r="M114" s="184" t="s">
        <v>5</v>
      </c>
      <c r="N114" s="178" t="s">
        <v>41</v>
      </c>
      <c r="O114" s="179">
        <v>0.624</v>
      </c>
      <c r="P114" s="179">
        <f>O114*H120</f>
        <v>0.17472000000000001</v>
      </c>
      <c r="Q114" s="179">
        <v>0.04</v>
      </c>
      <c r="R114" s="179">
        <f>Q114*H120</f>
        <v>1.1200000000000002E-2</v>
      </c>
      <c r="S114" s="179">
        <v>0</v>
      </c>
      <c r="T114" s="179">
        <f>S114*H120</f>
        <v>0</v>
      </c>
      <c r="U114" s="181"/>
      <c r="V114" s="181"/>
      <c r="AR114" s="22" t="s">
        <v>146</v>
      </c>
      <c r="AT114" s="22" t="s">
        <v>124</v>
      </c>
      <c r="AU114" s="22" t="s">
        <v>79</v>
      </c>
      <c r="AY114" s="22" t="s">
        <v>121</v>
      </c>
      <c r="BE114" s="164">
        <f>IF(N114="základní",J120,0)</f>
        <v>0</v>
      </c>
      <c r="BF114" s="164">
        <f>IF(N114="snížená",J120,0)</f>
        <v>0</v>
      </c>
      <c r="BG114" s="164">
        <f>IF(N114="zákl. přenesená",J120,0)</f>
        <v>0</v>
      </c>
      <c r="BH114" s="164">
        <f>IF(N114="sníž. přenesená",J120,0)</f>
        <v>0</v>
      </c>
      <c r="BI114" s="164">
        <f>IF(N114="nulová",J120,0)</f>
        <v>0</v>
      </c>
      <c r="BJ114" s="22" t="s">
        <v>77</v>
      </c>
      <c r="BK114" s="164">
        <f>ROUND(I120*H120,2)</f>
        <v>0</v>
      </c>
      <c r="BL114" s="22" t="s">
        <v>146</v>
      </c>
      <c r="BM114" s="22" t="s">
        <v>188</v>
      </c>
    </row>
    <row r="115" spans="1:65" s="1" customFormat="1" ht="18">
      <c r="A115" s="183"/>
      <c r="B115" s="183"/>
      <c r="C115" s="307"/>
      <c r="D115" s="308"/>
      <c r="E115" s="309"/>
      <c r="F115" s="292" t="s">
        <v>307</v>
      </c>
      <c r="G115" s="311"/>
      <c r="H115" s="312"/>
      <c r="I115" s="311"/>
      <c r="J115" s="293">
        <f>J116+J127</f>
        <v>0</v>
      </c>
      <c r="K115" s="212"/>
      <c r="L115" s="183"/>
      <c r="M115" s="184" t="s">
        <v>5</v>
      </c>
      <c r="N115" s="178" t="s">
        <v>41</v>
      </c>
      <c r="O115" s="179">
        <v>0.36</v>
      </c>
      <c r="P115" s="179">
        <f>O115*H125</f>
        <v>0</v>
      </c>
      <c r="Q115" s="179">
        <v>4.8900000000000002E-3</v>
      </c>
      <c r="R115" s="179">
        <f>Q115*H125</f>
        <v>0</v>
      </c>
      <c r="S115" s="179">
        <v>0</v>
      </c>
      <c r="T115" s="179">
        <f>S115*H125</f>
        <v>0</v>
      </c>
      <c r="U115" s="181"/>
      <c r="V115" s="181"/>
      <c r="AR115" s="22" t="s">
        <v>146</v>
      </c>
      <c r="AT115" s="22" t="s">
        <v>124</v>
      </c>
      <c r="AU115" s="22" t="s">
        <v>79</v>
      </c>
      <c r="AY115" s="22" t="s">
        <v>121</v>
      </c>
      <c r="BE115" s="164">
        <f>IF(N115="základní",J125,0)</f>
        <v>0</v>
      </c>
      <c r="BF115" s="164">
        <f>IF(N115="snížená",J125,0)</f>
        <v>0</v>
      </c>
      <c r="BG115" s="164">
        <f>IF(N115="zákl. přenesená",J125,0)</f>
        <v>0</v>
      </c>
      <c r="BH115" s="164">
        <f>IF(N115="sníž. přenesená",J125,0)</f>
        <v>0</v>
      </c>
      <c r="BI115" s="164">
        <f>IF(N115="nulová",J125,0)</f>
        <v>0</v>
      </c>
      <c r="BJ115" s="22" t="s">
        <v>77</v>
      </c>
      <c r="BK115" s="164">
        <f>ROUND(I125*H125,2)</f>
        <v>0</v>
      </c>
      <c r="BL115" s="22" t="s">
        <v>146</v>
      </c>
      <c r="BM115" s="22" t="s">
        <v>190</v>
      </c>
    </row>
    <row r="116" spans="1:65" s="1" customFormat="1" ht="18">
      <c r="A116" s="181"/>
      <c r="B116" s="202"/>
      <c r="C116" s="272"/>
      <c r="D116" s="273" t="s">
        <v>69</v>
      </c>
      <c r="E116" s="294" t="s">
        <v>178</v>
      </c>
      <c r="F116" s="294" t="s">
        <v>179</v>
      </c>
      <c r="G116" s="270"/>
      <c r="H116" s="270"/>
      <c r="I116" s="270"/>
      <c r="J116" s="295">
        <f>J117+J125</f>
        <v>0</v>
      </c>
      <c r="K116" s="209"/>
      <c r="L116" s="181"/>
      <c r="M116" s="184" t="s">
        <v>5</v>
      </c>
      <c r="N116" s="178" t="s">
        <v>41</v>
      </c>
      <c r="O116" s="179">
        <v>0.2</v>
      </c>
      <c r="P116" s="179">
        <f>O116*H126</f>
        <v>0.2</v>
      </c>
      <c r="Q116" s="179">
        <v>0</v>
      </c>
      <c r="R116" s="179">
        <f>Q116*H126</f>
        <v>0</v>
      </c>
      <c r="S116" s="179">
        <v>0</v>
      </c>
      <c r="T116" s="179">
        <f>S116*H126</f>
        <v>0</v>
      </c>
      <c r="U116" s="181"/>
      <c r="V116" s="181"/>
      <c r="AR116" s="22" t="s">
        <v>146</v>
      </c>
      <c r="AT116" s="22" t="s">
        <v>124</v>
      </c>
      <c r="AU116" s="22" t="s">
        <v>79</v>
      </c>
      <c r="AY116" s="22" t="s">
        <v>121</v>
      </c>
      <c r="BE116" s="164">
        <f>IF(N116="základní",J126,0)</f>
        <v>0</v>
      </c>
      <c r="BF116" s="164">
        <f>IF(N116="snížená",J126,0)</f>
        <v>0</v>
      </c>
      <c r="BG116" s="164">
        <f>IF(N116="zákl. přenesená",J126,0)</f>
        <v>0</v>
      </c>
      <c r="BH116" s="164">
        <f>IF(N116="sníž. přenesená",J126,0)</f>
        <v>0</v>
      </c>
      <c r="BI116" s="164">
        <f>IF(N116="nulová",J126,0)</f>
        <v>0</v>
      </c>
      <c r="BJ116" s="22" t="s">
        <v>77</v>
      </c>
      <c r="BK116" s="164">
        <f>ROUND(I126*H126,2)</f>
        <v>0</v>
      </c>
      <c r="BL116" s="22" t="s">
        <v>146</v>
      </c>
      <c r="BM116" s="22" t="s">
        <v>191</v>
      </c>
    </row>
    <row r="117" spans="1:65" s="13" customFormat="1" ht="15">
      <c r="A117" s="181"/>
      <c r="B117" s="202"/>
      <c r="C117" s="272"/>
      <c r="D117" s="273" t="s">
        <v>69</v>
      </c>
      <c r="E117" s="274">
        <v>1</v>
      </c>
      <c r="F117" s="274" t="s">
        <v>282</v>
      </c>
      <c r="G117" s="270"/>
      <c r="H117" s="270"/>
      <c r="I117" s="270"/>
      <c r="J117" s="296">
        <f>SUM(J118:J124)</f>
        <v>0</v>
      </c>
      <c r="K117" s="209"/>
      <c r="L117" s="181"/>
      <c r="M117" s="193"/>
      <c r="N117" s="193"/>
      <c r="O117" s="193"/>
      <c r="P117" s="193"/>
      <c r="Q117" s="193"/>
      <c r="R117" s="193"/>
      <c r="S117" s="193"/>
      <c r="T117" s="193"/>
      <c r="U117" s="193"/>
      <c r="V117" s="193"/>
      <c r="AT117" s="175" t="s">
        <v>183</v>
      </c>
      <c r="AU117" s="175" t="s">
        <v>79</v>
      </c>
      <c r="AV117" s="13" t="s">
        <v>77</v>
      </c>
      <c r="AW117" s="13" t="s">
        <v>33</v>
      </c>
      <c r="AX117" s="13" t="s">
        <v>70</v>
      </c>
      <c r="AY117" s="175" t="s">
        <v>121</v>
      </c>
    </row>
    <row r="118" spans="1:65" s="1" customFormat="1">
      <c r="A118" s="181"/>
      <c r="B118" s="202"/>
      <c r="C118" s="266">
        <v>11</v>
      </c>
      <c r="D118" s="259" t="s">
        <v>124</v>
      </c>
      <c r="E118" s="260" t="s">
        <v>394</v>
      </c>
      <c r="F118" s="261" t="s">
        <v>395</v>
      </c>
      <c r="G118" s="262" t="s">
        <v>396</v>
      </c>
      <c r="H118" s="265">
        <v>1</v>
      </c>
      <c r="I118" s="264"/>
      <c r="J118" s="265">
        <f>ROUND(I118*H118,2)</f>
        <v>0</v>
      </c>
      <c r="K118" s="210"/>
      <c r="L118" s="181"/>
      <c r="M118" s="184" t="s">
        <v>5</v>
      </c>
      <c r="N118" s="178" t="s">
        <v>41</v>
      </c>
      <c r="O118" s="179">
        <v>0.27200000000000002</v>
      </c>
      <c r="P118" s="179">
        <f>O118*H128</f>
        <v>0</v>
      </c>
      <c r="Q118" s="179">
        <v>3.0000000000000001E-3</v>
      </c>
      <c r="R118" s="179">
        <f>Q118*H128</f>
        <v>0</v>
      </c>
      <c r="S118" s="179">
        <v>0</v>
      </c>
      <c r="T118" s="179">
        <f>S118*H128</f>
        <v>0</v>
      </c>
      <c r="U118" s="181"/>
      <c r="V118" s="181"/>
      <c r="AR118" s="22" t="s">
        <v>146</v>
      </c>
      <c r="AT118" s="22" t="s">
        <v>124</v>
      </c>
      <c r="AU118" s="22" t="s">
        <v>79</v>
      </c>
      <c r="AY118" s="22" t="s">
        <v>121</v>
      </c>
      <c r="BE118" s="164">
        <f>IF(N118="základní",J128,0)</f>
        <v>0</v>
      </c>
      <c r="BF118" s="164">
        <f>IF(N118="snížená",J128,0)</f>
        <v>0</v>
      </c>
      <c r="BG118" s="164">
        <f>IF(N118="zákl. přenesená",J128,0)</f>
        <v>0</v>
      </c>
      <c r="BH118" s="164">
        <f>IF(N118="sníž. přenesená",J128,0)</f>
        <v>0</v>
      </c>
      <c r="BI118" s="164">
        <f>IF(N118="nulová",J128,0)</f>
        <v>0</v>
      </c>
      <c r="BJ118" s="22" t="s">
        <v>77</v>
      </c>
      <c r="BK118" s="164">
        <f>ROUND(I128*H128,2)</f>
        <v>0</v>
      </c>
      <c r="BL118" s="22" t="s">
        <v>146</v>
      </c>
      <c r="BM118" s="22" t="s">
        <v>192</v>
      </c>
    </row>
    <row r="119" spans="1:65" s="1" customFormat="1">
      <c r="A119" s="193"/>
      <c r="B119" s="193"/>
      <c r="C119" s="256">
        <v>12</v>
      </c>
      <c r="D119" s="214" t="s">
        <v>124</v>
      </c>
      <c r="E119" s="215" t="s">
        <v>283</v>
      </c>
      <c r="F119" s="216" t="s">
        <v>284</v>
      </c>
      <c r="G119" s="217" t="s">
        <v>193</v>
      </c>
      <c r="H119" s="218">
        <v>1.42</v>
      </c>
      <c r="I119" s="213"/>
      <c r="J119" s="213">
        <f t="shared" ref="J119:J124" si="0">ROUND(I119*H119,2)</f>
        <v>0</v>
      </c>
      <c r="K119" s="210"/>
      <c r="L119" s="193"/>
      <c r="M119" s="184" t="s">
        <v>5</v>
      </c>
      <c r="N119" s="178" t="s">
        <v>41</v>
      </c>
      <c r="O119" s="179">
        <v>4.4000000000000004</v>
      </c>
      <c r="P119" s="179">
        <f>O119*H129</f>
        <v>66</v>
      </c>
      <c r="Q119" s="179">
        <v>2.2563399999999998</v>
      </c>
      <c r="R119" s="179">
        <f>Q119*H129</f>
        <v>33.845099999999995</v>
      </c>
      <c r="S119" s="179">
        <v>0</v>
      </c>
      <c r="T119" s="179">
        <f>S119*H129</f>
        <v>0</v>
      </c>
      <c r="U119" s="181"/>
      <c r="V119" s="181"/>
      <c r="AR119" s="22" t="s">
        <v>146</v>
      </c>
      <c r="AT119" s="22" t="s">
        <v>124</v>
      </c>
      <c r="AU119" s="22" t="s">
        <v>79</v>
      </c>
      <c r="AY119" s="22" t="s">
        <v>121</v>
      </c>
      <c r="BE119" s="164">
        <f>IF(N119="základní",J129,0)</f>
        <v>0</v>
      </c>
      <c r="BF119" s="164">
        <f>IF(N119="snížená",J129,0)</f>
        <v>0</v>
      </c>
      <c r="BG119" s="164">
        <f>IF(N119="zákl. přenesená",J129,0)</f>
        <v>0</v>
      </c>
      <c r="BH119" s="164">
        <f>IF(N119="sníž. přenesená",J129,0)</f>
        <v>0</v>
      </c>
      <c r="BI119" s="164">
        <f>IF(N119="nulová",J129,0)</f>
        <v>0</v>
      </c>
      <c r="BJ119" s="22" t="s">
        <v>77</v>
      </c>
      <c r="BK119" s="164">
        <f>ROUND(I129*H129,2)</f>
        <v>0</v>
      </c>
      <c r="BL119" s="22" t="s">
        <v>146</v>
      </c>
      <c r="BM119" s="22" t="s">
        <v>194</v>
      </c>
    </row>
    <row r="120" spans="1:65" s="187" customFormat="1">
      <c r="A120" s="193"/>
      <c r="B120" s="193"/>
      <c r="C120" s="256">
        <v>13</v>
      </c>
      <c r="D120" s="214" t="s">
        <v>124</v>
      </c>
      <c r="E120" s="297" t="s">
        <v>285</v>
      </c>
      <c r="F120" s="298" t="s">
        <v>368</v>
      </c>
      <c r="G120" s="217" t="s">
        <v>193</v>
      </c>
      <c r="H120" s="218">
        <v>0.28000000000000003</v>
      </c>
      <c r="I120" s="299"/>
      <c r="J120" s="213">
        <f t="shared" si="0"/>
        <v>0</v>
      </c>
      <c r="K120" s="210"/>
      <c r="L120" s="193"/>
      <c r="M120" s="184"/>
      <c r="N120" s="178"/>
      <c r="O120" s="179"/>
      <c r="P120" s="179"/>
      <c r="Q120" s="179"/>
      <c r="R120" s="179"/>
      <c r="S120" s="179"/>
      <c r="T120" s="179"/>
      <c r="U120" s="181"/>
      <c r="V120" s="181"/>
      <c r="AR120" s="22"/>
      <c r="AT120" s="22"/>
      <c r="AU120" s="22"/>
      <c r="AY120" s="22"/>
      <c r="BE120" s="164"/>
      <c r="BF120" s="164"/>
      <c r="BG120" s="164"/>
      <c r="BH120" s="164"/>
      <c r="BI120" s="164"/>
      <c r="BJ120" s="22"/>
      <c r="BK120" s="164"/>
      <c r="BL120" s="22"/>
      <c r="BM120" s="22"/>
    </row>
    <row r="121" spans="1:65" s="187" customFormat="1">
      <c r="A121" s="193"/>
      <c r="B121" s="193"/>
      <c r="C121" s="256">
        <v>14</v>
      </c>
      <c r="D121" s="214" t="s">
        <v>124</v>
      </c>
      <c r="E121" s="215" t="s">
        <v>287</v>
      </c>
      <c r="F121" s="216" t="s">
        <v>288</v>
      </c>
      <c r="G121" s="217" t="s">
        <v>193</v>
      </c>
      <c r="H121" s="218">
        <v>1.7</v>
      </c>
      <c r="I121" s="213"/>
      <c r="J121" s="213">
        <f t="shared" si="0"/>
        <v>0</v>
      </c>
      <c r="K121" s="210"/>
      <c r="L121" s="193"/>
      <c r="M121" s="184"/>
      <c r="N121" s="178"/>
      <c r="O121" s="179"/>
      <c r="P121" s="179"/>
      <c r="Q121" s="179"/>
      <c r="R121" s="179"/>
      <c r="S121" s="179"/>
      <c r="T121" s="179"/>
      <c r="U121" s="181"/>
      <c r="V121" s="181"/>
      <c r="AR121" s="22"/>
      <c r="AT121" s="22"/>
      <c r="AU121" s="22"/>
      <c r="AY121" s="22"/>
      <c r="BE121" s="164"/>
      <c r="BF121" s="164"/>
      <c r="BG121" s="164"/>
      <c r="BH121" s="164"/>
      <c r="BI121" s="164"/>
      <c r="BJ121" s="22"/>
      <c r="BK121" s="164"/>
      <c r="BL121" s="22"/>
      <c r="BM121" s="22"/>
    </row>
    <row r="122" spans="1:65" s="187" customFormat="1">
      <c r="A122" s="193"/>
      <c r="B122" s="193"/>
      <c r="C122" s="256">
        <v>15</v>
      </c>
      <c r="D122" s="214" t="s">
        <v>124</v>
      </c>
      <c r="E122" s="215" t="s">
        <v>310</v>
      </c>
      <c r="F122" s="216" t="s">
        <v>311</v>
      </c>
      <c r="G122" s="217" t="s">
        <v>193</v>
      </c>
      <c r="H122" s="218">
        <v>1.42</v>
      </c>
      <c r="I122" s="213"/>
      <c r="J122" s="213">
        <f t="shared" si="0"/>
        <v>0</v>
      </c>
      <c r="K122" s="210"/>
      <c r="L122" s="193"/>
      <c r="M122" s="184"/>
      <c r="N122" s="178"/>
      <c r="O122" s="179"/>
      <c r="P122" s="179"/>
      <c r="Q122" s="179"/>
      <c r="R122" s="179"/>
      <c r="S122" s="179"/>
      <c r="T122" s="179"/>
      <c r="U122" s="181"/>
      <c r="V122" s="181"/>
      <c r="AR122" s="22"/>
      <c r="AT122" s="22"/>
      <c r="AU122" s="22"/>
      <c r="AY122" s="22"/>
      <c r="BE122" s="164"/>
      <c r="BF122" s="164"/>
      <c r="BG122" s="164"/>
      <c r="BH122" s="164"/>
      <c r="BI122" s="164"/>
      <c r="BJ122" s="22"/>
      <c r="BK122" s="164"/>
      <c r="BL122" s="22"/>
      <c r="BM122" s="22"/>
    </row>
    <row r="123" spans="1:65" s="11" customFormat="1">
      <c r="A123" s="181"/>
      <c r="B123" s="202"/>
      <c r="C123" s="256">
        <v>16</v>
      </c>
      <c r="D123" s="214" t="s">
        <v>124</v>
      </c>
      <c r="E123" s="215" t="s">
        <v>375</v>
      </c>
      <c r="F123" s="216" t="s">
        <v>374</v>
      </c>
      <c r="G123" s="217" t="s">
        <v>193</v>
      </c>
      <c r="H123" s="218">
        <v>1.47</v>
      </c>
      <c r="I123" s="213"/>
      <c r="J123" s="213">
        <f t="shared" si="0"/>
        <v>0</v>
      </c>
      <c r="K123" s="211"/>
      <c r="L123" s="181"/>
      <c r="M123" s="183"/>
      <c r="N123" s="183"/>
      <c r="O123" s="183"/>
      <c r="P123" s="183"/>
      <c r="Q123" s="183"/>
      <c r="R123" s="183"/>
      <c r="S123" s="183"/>
      <c r="T123" s="183"/>
      <c r="U123" s="183"/>
      <c r="V123" s="183"/>
      <c r="AT123" s="173" t="s">
        <v>183</v>
      </c>
      <c r="AU123" s="173" t="s">
        <v>79</v>
      </c>
      <c r="AV123" s="11" t="s">
        <v>79</v>
      </c>
      <c r="AW123" s="11" t="s">
        <v>33</v>
      </c>
      <c r="AX123" s="11" t="s">
        <v>70</v>
      </c>
      <c r="AY123" s="173" t="s">
        <v>121</v>
      </c>
    </row>
    <row r="124" spans="1:65" s="12" customFormat="1">
      <c r="A124" s="181"/>
      <c r="B124" s="202"/>
      <c r="C124" s="300">
        <v>17</v>
      </c>
      <c r="D124" s="301" t="s">
        <v>236</v>
      </c>
      <c r="E124" s="302" t="s">
        <v>312</v>
      </c>
      <c r="F124" s="303" t="s">
        <v>373</v>
      </c>
      <c r="G124" s="304" t="s">
        <v>209</v>
      </c>
      <c r="H124" s="305">
        <v>2.5</v>
      </c>
      <c r="I124" s="306"/>
      <c r="J124" s="306">
        <f t="shared" si="0"/>
        <v>0</v>
      </c>
      <c r="K124" s="210"/>
      <c r="L124" s="181"/>
      <c r="M124" s="182"/>
      <c r="N124" s="182"/>
      <c r="O124" s="182"/>
      <c r="P124" s="182"/>
      <c r="Q124" s="182"/>
      <c r="R124" s="182"/>
      <c r="S124" s="182"/>
      <c r="T124" s="182"/>
      <c r="U124" s="182"/>
      <c r="V124" s="182"/>
      <c r="AT124" s="174" t="s">
        <v>183</v>
      </c>
      <c r="AU124" s="174" t="s">
        <v>79</v>
      </c>
      <c r="AV124" s="12" t="s">
        <v>146</v>
      </c>
      <c r="AW124" s="12" t="s">
        <v>33</v>
      </c>
      <c r="AX124" s="12" t="s">
        <v>77</v>
      </c>
      <c r="AY124" s="174" t="s">
        <v>121</v>
      </c>
    </row>
    <row r="125" spans="1:65" s="1" customFormat="1" ht="15">
      <c r="A125" s="183"/>
      <c r="B125" s="183"/>
      <c r="C125" s="256"/>
      <c r="D125" s="273" t="s">
        <v>69</v>
      </c>
      <c r="E125" s="274" t="s">
        <v>289</v>
      </c>
      <c r="F125" s="274" t="s">
        <v>290</v>
      </c>
      <c r="G125" s="270"/>
      <c r="H125" s="270"/>
      <c r="I125" s="270"/>
      <c r="J125" s="296">
        <f>SUM(J126)</f>
        <v>0</v>
      </c>
      <c r="K125" s="210"/>
      <c r="L125" s="183"/>
      <c r="M125" s="184" t="s">
        <v>5</v>
      </c>
      <c r="N125" s="178" t="s">
        <v>41</v>
      </c>
      <c r="O125" s="179">
        <v>0.44700000000000001</v>
      </c>
      <c r="P125" s="179">
        <f>O125*H132</f>
        <v>0.89400000000000002</v>
      </c>
      <c r="Q125" s="179">
        <v>8.4000000000000005E-2</v>
      </c>
      <c r="R125" s="179">
        <f>Q125*H132</f>
        <v>0.16800000000000001</v>
      </c>
      <c r="S125" s="179">
        <v>0</v>
      </c>
      <c r="T125" s="179">
        <f>S125*H132</f>
        <v>0</v>
      </c>
      <c r="U125" s="181"/>
      <c r="V125" s="181"/>
      <c r="AR125" s="22" t="s">
        <v>146</v>
      </c>
      <c r="AT125" s="22" t="s">
        <v>124</v>
      </c>
      <c r="AU125" s="22" t="s">
        <v>79</v>
      </c>
      <c r="AY125" s="22" t="s">
        <v>121</v>
      </c>
      <c r="BE125" s="164">
        <f>IF(N125="základní",J132,0)</f>
        <v>0</v>
      </c>
      <c r="BF125" s="164">
        <f>IF(N125="snížená",J132,0)</f>
        <v>0</v>
      </c>
      <c r="BG125" s="164">
        <f>IF(N125="zákl. přenesená",J132,0)</f>
        <v>0</v>
      </c>
      <c r="BH125" s="164">
        <f>IF(N125="sníž. přenesená",J132,0)</f>
        <v>0</v>
      </c>
      <c r="BI125" s="164">
        <f>IF(N125="nulová",J132,0)</f>
        <v>0</v>
      </c>
      <c r="BJ125" s="22" t="s">
        <v>77</v>
      </c>
      <c r="BK125" s="164">
        <f>ROUND(I132*H132,2)</f>
        <v>0</v>
      </c>
      <c r="BL125" s="22" t="s">
        <v>146</v>
      </c>
      <c r="BM125" s="22" t="s">
        <v>195</v>
      </c>
    </row>
    <row r="126" spans="1:65" s="11" customFormat="1">
      <c r="A126" s="182"/>
      <c r="B126" s="182"/>
      <c r="C126" s="256">
        <v>18</v>
      </c>
      <c r="D126" s="214" t="s">
        <v>124</v>
      </c>
      <c r="E126" s="215" t="s">
        <v>308</v>
      </c>
      <c r="F126" s="216" t="s">
        <v>309</v>
      </c>
      <c r="G126" s="217" t="s">
        <v>231</v>
      </c>
      <c r="H126" s="218">
        <v>1</v>
      </c>
      <c r="I126" s="213"/>
      <c r="J126" s="213">
        <f>ROUND(I126*H126,2)</f>
        <v>0</v>
      </c>
      <c r="K126" s="209"/>
      <c r="L126" s="182"/>
      <c r="M126" s="183"/>
      <c r="N126" s="183"/>
      <c r="O126" s="183"/>
      <c r="P126" s="183"/>
      <c r="Q126" s="183"/>
      <c r="R126" s="183"/>
      <c r="S126" s="183"/>
      <c r="T126" s="183"/>
      <c r="U126" s="183"/>
      <c r="V126" s="183"/>
      <c r="AT126" s="173" t="s">
        <v>183</v>
      </c>
      <c r="AU126" s="173" t="s">
        <v>79</v>
      </c>
      <c r="AV126" s="11" t="s">
        <v>79</v>
      </c>
      <c r="AW126" s="11" t="s">
        <v>33</v>
      </c>
      <c r="AX126" s="11" t="s">
        <v>70</v>
      </c>
      <c r="AY126" s="173" t="s">
        <v>121</v>
      </c>
    </row>
    <row r="127" spans="1:65" s="12" customFormat="1" ht="18">
      <c r="A127" s="181"/>
      <c r="B127" s="202"/>
      <c r="C127" s="272"/>
      <c r="D127" s="273" t="s">
        <v>69</v>
      </c>
      <c r="E127" s="294" t="s">
        <v>224</v>
      </c>
      <c r="F127" s="294" t="s">
        <v>225</v>
      </c>
      <c r="G127" s="270"/>
      <c r="H127" s="270"/>
      <c r="I127" s="270"/>
      <c r="J127" s="295">
        <f>J128+J131+J131</f>
        <v>0</v>
      </c>
      <c r="K127" s="209"/>
      <c r="L127" s="181"/>
      <c r="M127" s="182"/>
      <c r="N127" s="182"/>
      <c r="O127" s="182"/>
      <c r="P127" s="182"/>
      <c r="Q127" s="182"/>
      <c r="R127" s="182"/>
      <c r="S127" s="182"/>
      <c r="T127" s="182"/>
      <c r="U127" s="182"/>
      <c r="V127" s="182"/>
      <c r="AT127" s="174" t="s">
        <v>183</v>
      </c>
      <c r="AU127" s="174" t="s">
        <v>79</v>
      </c>
      <c r="AV127" s="12" t="s">
        <v>146</v>
      </c>
      <c r="AW127" s="12" t="s">
        <v>33</v>
      </c>
      <c r="AX127" s="12" t="s">
        <v>77</v>
      </c>
      <c r="AY127" s="174" t="s">
        <v>121</v>
      </c>
    </row>
    <row r="128" spans="1:65" s="10" customFormat="1" ht="15">
      <c r="A128" s="183"/>
      <c r="B128" s="183"/>
      <c r="C128" s="272"/>
      <c r="D128" s="273" t="s">
        <v>69</v>
      </c>
      <c r="E128" s="274" t="s">
        <v>226</v>
      </c>
      <c r="F128" s="274" t="s">
        <v>227</v>
      </c>
      <c r="G128" s="270"/>
      <c r="H128" s="270"/>
      <c r="I128" s="270"/>
      <c r="J128" s="296">
        <f>SUM(J129:J130)</f>
        <v>0</v>
      </c>
      <c r="K128" s="210"/>
      <c r="L128" s="183"/>
      <c r="M128" s="191"/>
      <c r="N128" s="191"/>
      <c r="O128" s="191"/>
      <c r="P128" s="236">
        <f>SUM(P129:P149)</f>
        <v>80.655775000000006</v>
      </c>
      <c r="Q128" s="191"/>
      <c r="R128" s="236">
        <f>SUM(R129:R149)</f>
        <v>1.7448E-4</v>
      </c>
      <c r="S128" s="191"/>
      <c r="T128" s="236">
        <f>SUM(T129:T149)</f>
        <v>3.416617</v>
      </c>
      <c r="U128" s="191"/>
      <c r="V128" s="191"/>
      <c r="AR128" s="141" t="s">
        <v>77</v>
      </c>
      <c r="AT128" s="148" t="s">
        <v>69</v>
      </c>
      <c r="AU128" s="148" t="s">
        <v>77</v>
      </c>
      <c r="AY128" s="141" t="s">
        <v>121</v>
      </c>
      <c r="BK128" s="149">
        <f>SUM(BK129:BK149)</f>
        <v>0</v>
      </c>
    </row>
    <row r="129" spans="1:65" s="1" customFormat="1">
      <c r="A129" s="182"/>
      <c r="B129" s="182"/>
      <c r="C129" s="256">
        <v>19</v>
      </c>
      <c r="D129" s="214" t="s">
        <v>124</v>
      </c>
      <c r="E129" s="215" t="s">
        <v>293</v>
      </c>
      <c r="F129" s="216" t="s">
        <v>294</v>
      </c>
      <c r="G129" s="217" t="s">
        <v>181</v>
      </c>
      <c r="H129" s="218">
        <v>15</v>
      </c>
      <c r="I129" s="213"/>
      <c r="J129" s="213">
        <f>ROUND(I129*H129,2)</f>
        <v>0</v>
      </c>
      <c r="K129" s="211"/>
      <c r="L129" s="182"/>
      <c r="M129" s="184" t="s">
        <v>5</v>
      </c>
      <c r="N129" s="178" t="s">
        <v>41</v>
      </c>
      <c r="O129" s="179">
        <v>0.105</v>
      </c>
      <c r="P129" s="179">
        <f>O129*H136</f>
        <v>0.13188</v>
      </c>
      <c r="Q129" s="179">
        <v>1.2999999999999999E-4</v>
      </c>
      <c r="R129" s="179">
        <f>Q129*H136</f>
        <v>1.6328E-4</v>
      </c>
      <c r="S129" s="179">
        <v>0</v>
      </c>
      <c r="T129" s="179">
        <f>S129*H136</f>
        <v>0</v>
      </c>
      <c r="U129" s="181"/>
      <c r="V129" s="181"/>
      <c r="AR129" s="22" t="s">
        <v>146</v>
      </c>
      <c r="AT129" s="22" t="s">
        <v>124</v>
      </c>
      <c r="AU129" s="22" t="s">
        <v>79</v>
      </c>
      <c r="AY129" s="22" t="s">
        <v>121</v>
      </c>
      <c r="BE129" s="164">
        <f>IF(N129="základní",J136,0)</f>
        <v>0</v>
      </c>
      <c r="BF129" s="164">
        <f>IF(N129="snížená",J136,0)</f>
        <v>0</v>
      </c>
      <c r="BG129" s="164">
        <f>IF(N129="zákl. přenesená",J136,0)</f>
        <v>0</v>
      </c>
      <c r="BH129" s="164">
        <f>IF(N129="sníž. přenesená",J136,0)</f>
        <v>0</v>
      </c>
      <c r="BI129" s="164">
        <f>IF(N129="nulová",J136,0)</f>
        <v>0</v>
      </c>
      <c r="BJ129" s="22" t="s">
        <v>77</v>
      </c>
      <c r="BK129" s="164">
        <f>ROUND(I136*H136,2)</f>
        <v>0</v>
      </c>
      <c r="BL129" s="22" t="s">
        <v>146</v>
      </c>
      <c r="BM129" s="22" t="s">
        <v>197</v>
      </c>
    </row>
    <row r="130" spans="1:65" s="1" customFormat="1">
      <c r="A130" s="191"/>
      <c r="B130" s="191"/>
      <c r="C130" s="300">
        <v>20</v>
      </c>
      <c r="D130" s="301" t="s">
        <v>236</v>
      </c>
      <c r="E130" s="302" t="s">
        <v>295</v>
      </c>
      <c r="F130" s="303" t="s">
        <v>296</v>
      </c>
      <c r="G130" s="304" t="s">
        <v>181</v>
      </c>
      <c r="H130" s="305">
        <v>15</v>
      </c>
      <c r="I130" s="306"/>
      <c r="J130" s="306">
        <f>ROUND(I130*H130,2)</f>
        <v>0</v>
      </c>
      <c r="K130" s="209"/>
      <c r="L130" s="191"/>
      <c r="M130" s="184" t="s">
        <v>5</v>
      </c>
      <c r="N130" s="178" t="s">
        <v>41</v>
      </c>
      <c r="O130" s="179">
        <v>0.308</v>
      </c>
      <c r="P130" s="179">
        <f>O130*H137</f>
        <v>8.6240000000000011E-2</v>
      </c>
      <c r="Q130" s="179">
        <v>4.0000000000000003E-5</v>
      </c>
      <c r="R130" s="179">
        <f>Q130*H137</f>
        <v>1.1200000000000001E-5</v>
      </c>
      <c r="S130" s="179">
        <v>0</v>
      </c>
      <c r="T130" s="179">
        <f>S130*H137</f>
        <v>0</v>
      </c>
      <c r="U130" s="181"/>
      <c r="V130" s="181"/>
      <c r="AR130" s="22" t="s">
        <v>146</v>
      </c>
      <c r="AT130" s="22" t="s">
        <v>124</v>
      </c>
      <c r="AU130" s="22" t="s">
        <v>79</v>
      </c>
      <c r="AY130" s="22" t="s">
        <v>121</v>
      </c>
      <c r="BE130" s="164">
        <f>IF(N130="základní",J137,0)</f>
        <v>0</v>
      </c>
      <c r="BF130" s="164">
        <f>IF(N130="snížená",J137,0)</f>
        <v>0</v>
      </c>
      <c r="BG130" s="164">
        <f>IF(N130="zákl. přenesená",J137,0)</f>
        <v>0</v>
      </c>
      <c r="BH130" s="164">
        <f>IF(N130="sníž. přenesená",J137,0)</f>
        <v>0</v>
      </c>
      <c r="BI130" s="164">
        <f>IF(N130="nulová",J137,0)</f>
        <v>0</v>
      </c>
      <c r="BJ130" s="22" t="s">
        <v>77</v>
      </c>
      <c r="BK130" s="164">
        <f>ROUND(I137*H137,2)</f>
        <v>0</v>
      </c>
      <c r="BL130" s="22" t="s">
        <v>146</v>
      </c>
      <c r="BM130" s="22" t="s">
        <v>198</v>
      </c>
    </row>
    <row r="131" spans="1:65" s="1" customFormat="1" ht="15">
      <c r="A131" s="181"/>
      <c r="B131" s="202"/>
      <c r="C131" s="272"/>
      <c r="D131" s="273" t="s">
        <v>69</v>
      </c>
      <c r="E131" s="274" t="s">
        <v>297</v>
      </c>
      <c r="F131" s="274" t="s">
        <v>298</v>
      </c>
      <c r="G131" s="270"/>
      <c r="H131" s="270"/>
      <c r="I131" s="270"/>
      <c r="J131" s="296">
        <f>SUM(J132)</f>
        <v>0</v>
      </c>
      <c r="K131" s="210"/>
      <c r="L131" s="181"/>
      <c r="M131" s="184" t="s">
        <v>5</v>
      </c>
      <c r="N131" s="178" t="s">
        <v>41</v>
      </c>
      <c r="O131" s="179">
        <v>0.01</v>
      </c>
      <c r="P131" s="179">
        <f>O131*H138</f>
        <v>1.54E-2</v>
      </c>
      <c r="Q131" s="179">
        <v>0</v>
      </c>
      <c r="R131" s="179">
        <f>Q131*H138</f>
        <v>0</v>
      </c>
      <c r="S131" s="179">
        <v>0</v>
      </c>
      <c r="T131" s="179">
        <f>S131*H138</f>
        <v>0</v>
      </c>
      <c r="U131" s="181"/>
      <c r="V131" s="181"/>
      <c r="AR131" s="22" t="s">
        <v>146</v>
      </c>
      <c r="AT131" s="22" t="s">
        <v>124</v>
      </c>
      <c r="AU131" s="22" t="s">
        <v>79</v>
      </c>
      <c r="AY131" s="22" t="s">
        <v>121</v>
      </c>
      <c r="BE131" s="164">
        <f>IF(N131="základní",J138,0)</f>
        <v>0</v>
      </c>
      <c r="BF131" s="164">
        <f>IF(N131="snížená",J138,0)</f>
        <v>0</v>
      </c>
      <c r="BG131" s="164">
        <f>IF(N131="zákl. přenesená",J138,0)</f>
        <v>0</v>
      </c>
      <c r="BH131" s="164">
        <f>IF(N131="sníž. přenesená",J138,0)</f>
        <v>0</v>
      </c>
      <c r="BI131" s="164">
        <f>IF(N131="nulová",J138,0)</f>
        <v>0</v>
      </c>
      <c r="BJ131" s="22" t="s">
        <v>77</v>
      </c>
      <c r="BK131" s="164">
        <f>ROUND(I138*H138,2)</f>
        <v>0</v>
      </c>
      <c r="BL131" s="22" t="s">
        <v>146</v>
      </c>
      <c r="BM131" s="22" t="s">
        <v>199</v>
      </c>
    </row>
    <row r="132" spans="1:65" s="11" customFormat="1">
      <c r="A132" s="181"/>
      <c r="B132" s="202"/>
      <c r="C132" s="256">
        <v>21</v>
      </c>
      <c r="D132" s="214" t="s">
        <v>305</v>
      </c>
      <c r="E132" s="215" t="s">
        <v>306</v>
      </c>
      <c r="F132" s="216" t="s">
        <v>313</v>
      </c>
      <c r="G132" s="217" t="s">
        <v>231</v>
      </c>
      <c r="H132" s="218">
        <v>2</v>
      </c>
      <c r="I132" s="213"/>
      <c r="J132" s="213">
        <f>ROUND(I132*H132,2)</f>
        <v>0</v>
      </c>
      <c r="K132" s="212"/>
      <c r="L132" s="181"/>
      <c r="M132" s="183"/>
      <c r="N132" s="183"/>
      <c r="O132" s="183"/>
      <c r="P132" s="183"/>
      <c r="Q132" s="183"/>
      <c r="R132" s="183"/>
      <c r="S132" s="183"/>
      <c r="T132" s="183"/>
      <c r="U132" s="183"/>
      <c r="V132" s="183"/>
      <c r="AT132" s="173" t="s">
        <v>183</v>
      </c>
      <c r="AU132" s="173" t="s">
        <v>79</v>
      </c>
      <c r="AV132" s="11" t="s">
        <v>79</v>
      </c>
      <c r="AW132" s="11" t="s">
        <v>33</v>
      </c>
      <c r="AX132" s="11" t="s">
        <v>70</v>
      </c>
      <c r="AY132" s="173" t="s">
        <v>121</v>
      </c>
    </row>
    <row r="133" spans="1:65" s="1" customFormat="1" ht="18">
      <c r="A133" s="181"/>
      <c r="B133" s="202"/>
      <c r="C133" s="307"/>
      <c r="D133" s="308"/>
      <c r="E133" s="309"/>
      <c r="F133" s="292" t="s">
        <v>314</v>
      </c>
      <c r="G133" s="311"/>
      <c r="H133" s="312"/>
      <c r="I133" s="311"/>
      <c r="J133" s="293">
        <f>J134+J144</f>
        <v>0</v>
      </c>
      <c r="K133" s="209"/>
      <c r="L133" s="181"/>
      <c r="M133" s="184" t="s">
        <v>5</v>
      </c>
      <c r="N133" s="178" t="s">
        <v>41</v>
      </c>
      <c r="O133" s="179">
        <v>0.22900000000000001</v>
      </c>
      <c r="P133" s="179">
        <f>O133*H141</f>
        <v>0.48891499999999999</v>
      </c>
      <c r="Q133" s="179">
        <v>0</v>
      </c>
      <c r="R133" s="179">
        <f>Q133*H141</f>
        <v>0</v>
      </c>
      <c r="S133" s="179">
        <v>0.11700000000000001</v>
      </c>
      <c r="T133" s="179">
        <f>S133*H141</f>
        <v>0.24979499999999999</v>
      </c>
      <c r="U133" s="181"/>
      <c r="V133" s="181"/>
      <c r="AR133" s="22" t="s">
        <v>146</v>
      </c>
      <c r="AT133" s="22" t="s">
        <v>124</v>
      </c>
      <c r="AU133" s="22" t="s">
        <v>79</v>
      </c>
      <c r="AY133" s="22" t="s">
        <v>121</v>
      </c>
      <c r="BE133" s="164">
        <f>IF(N133="základní",J141,0)</f>
        <v>0</v>
      </c>
      <c r="BF133" s="164">
        <f>IF(N133="snížená",J141,0)</f>
        <v>0</v>
      </c>
      <c r="BG133" s="164">
        <f>IF(N133="zákl. přenesená",J141,0)</f>
        <v>0</v>
      </c>
      <c r="BH133" s="164">
        <f>IF(N133="sníž. přenesená",J141,0)</f>
        <v>0</v>
      </c>
      <c r="BI133" s="164">
        <f>IF(N133="nulová",J141,0)</f>
        <v>0</v>
      </c>
      <c r="BJ133" s="22" t="s">
        <v>77</v>
      </c>
      <c r="BK133" s="164">
        <f>ROUND(I141*H141,2)</f>
        <v>0</v>
      </c>
      <c r="BL133" s="22" t="s">
        <v>146</v>
      </c>
      <c r="BM133" s="22" t="s">
        <v>200</v>
      </c>
    </row>
    <row r="134" spans="1:65" s="11" customFormat="1" ht="18">
      <c r="A134" s="183"/>
      <c r="B134" s="183"/>
      <c r="C134" s="272"/>
      <c r="D134" s="273" t="s">
        <v>69</v>
      </c>
      <c r="E134" s="294" t="s">
        <v>178</v>
      </c>
      <c r="F134" s="294" t="s">
        <v>179</v>
      </c>
      <c r="G134" s="270"/>
      <c r="H134" s="270"/>
      <c r="I134" s="270"/>
      <c r="J134" s="295">
        <f>J135+J142</f>
        <v>0</v>
      </c>
      <c r="K134" s="209"/>
      <c r="L134" s="183"/>
      <c r="M134" s="183"/>
      <c r="N134" s="183"/>
      <c r="O134" s="183"/>
      <c r="P134" s="183"/>
      <c r="Q134" s="183"/>
      <c r="R134" s="183"/>
      <c r="S134" s="183"/>
      <c r="T134" s="183"/>
      <c r="U134" s="183"/>
      <c r="V134" s="183"/>
      <c r="AT134" s="173" t="s">
        <v>183</v>
      </c>
      <c r="AU134" s="173" t="s">
        <v>79</v>
      </c>
      <c r="AV134" s="11" t="s">
        <v>79</v>
      </c>
      <c r="AW134" s="11" t="s">
        <v>33</v>
      </c>
      <c r="AX134" s="11" t="s">
        <v>70</v>
      </c>
      <c r="AY134" s="173" t="s">
        <v>121</v>
      </c>
    </row>
    <row r="135" spans="1:65" s="1" customFormat="1" ht="15">
      <c r="A135" s="181"/>
      <c r="B135" s="202"/>
      <c r="C135" s="272"/>
      <c r="D135" s="273" t="s">
        <v>69</v>
      </c>
      <c r="E135" s="274">
        <v>1</v>
      </c>
      <c r="F135" s="274" t="s">
        <v>282</v>
      </c>
      <c r="G135" s="270"/>
      <c r="H135" s="270"/>
      <c r="I135" s="270"/>
      <c r="J135" s="296">
        <f>SUM(J136:J141)</f>
        <v>0</v>
      </c>
      <c r="K135" s="210"/>
      <c r="L135" s="181"/>
      <c r="M135" s="184" t="s">
        <v>5</v>
      </c>
      <c r="N135" s="178" t="s">
        <v>41</v>
      </c>
      <c r="O135" s="179">
        <v>10.47</v>
      </c>
      <c r="P135" s="179">
        <f>O135*H143</f>
        <v>10.47</v>
      </c>
      <c r="Q135" s="179">
        <v>0</v>
      </c>
      <c r="R135" s="179">
        <f>Q135*H143</f>
        <v>0</v>
      </c>
      <c r="S135" s="179">
        <v>2.2000000000000002</v>
      </c>
      <c r="T135" s="179">
        <f>S135*H143</f>
        <v>2.2000000000000002</v>
      </c>
      <c r="U135" s="181"/>
      <c r="V135" s="181"/>
      <c r="AR135" s="22" t="s">
        <v>146</v>
      </c>
      <c r="AT135" s="22" t="s">
        <v>124</v>
      </c>
      <c r="AU135" s="22" t="s">
        <v>79</v>
      </c>
      <c r="AY135" s="22" t="s">
        <v>121</v>
      </c>
      <c r="BE135" s="164">
        <f>IF(N135="základní",J143,0)</f>
        <v>0</v>
      </c>
      <c r="BF135" s="164">
        <f>IF(N135="snížená",J143,0)</f>
        <v>0</v>
      </c>
      <c r="BG135" s="164">
        <f>IF(N135="zákl. přenesená",J143,0)</f>
        <v>0</v>
      </c>
      <c r="BH135" s="164">
        <f>IF(N135="sníž. přenesená",J143,0)</f>
        <v>0</v>
      </c>
      <c r="BI135" s="164">
        <f>IF(N135="nulová",J143,0)</f>
        <v>0</v>
      </c>
      <c r="BJ135" s="22" t="s">
        <v>77</v>
      </c>
      <c r="BK135" s="164">
        <f>ROUND(I143*H143,2)</f>
        <v>0</v>
      </c>
      <c r="BL135" s="22" t="s">
        <v>146</v>
      </c>
      <c r="BM135" s="22" t="s">
        <v>201</v>
      </c>
    </row>
    <row r="136" spans="1:65" s="11" customFormat="1">
      <c r="A136" s="183"/>
      <c r="B136" s="183"/>
      <c r="C136" s="256">
        <v>22</v>
      </c>
      <c r="D136" s="214" t="s">
        <v>124</v>
      </c>
      <c r="E136" s="215" t="s">
        <v>283</v>
      </c>
      <c r="F136" s="216" t="s">
        <v>284</v>
      </c>
      <c r="G136" s="217" t="s">
        <v>193</v>
      </c>
      <c r="H136" s="218">
        <v>1.256</v>
      </c>
      <c r="I136" s="213"/>
      <c r="J136" s="213">
        <f t="shared" ref="J136:J141" si="1">ROUND(I136*H136,2)</f>
        <v>0</v>
      </c>
      <c r="K136" s="210"/>
      <c r="L136" s="183"/>
      <c r="M136" s="183"/>
      <c r="N136" s="183"/>
      <c r="O136" s="183"/>
      <c r="P136" s="183"/>
      <c r="Q136" s="183"/>
      <c r="R136" s="183"/>
      <c r="S136" s="183"/>
      <c r="T136" s="183"/>
      <c r="U136" s="183"/>
      <c r="V136" s="183"/>
      <c r="AT136" s="173" t="s">
        <v>183</v>
      </c>
      <c r="AU136" s="173" t="s">
        <v>79</v>
      </c>
      <c r="AV136" s="11" t="s">
        <v>79</v>
      </c>
      <c r="AW136" s="11" t="s">
        <v>33</v>
      </c>
      <c r="AX136" s="11" t="s">
        <v>70</v>
      </c>
      <c r="AY136" s="173" t="s">
        <v>121</v>
      </c>
    </row>
    <row r="137" spans="1:65" s="12" customFormat="1">
      <c r="A137" s="181"/>
      <c r="B137" s="202"/>
      <c r="C137" s="256">
        <v>23</v>
      </c>
      <c r="D137" s="214" t="s">
        <v>124</v>
      </c>
      <c r="E137" s="297" t="s">
        <v>285</v>
      </c>
      <c r="F137" s="298" t="s">
        <v>368</v>
      </c>
      <c r="G137" s="217" t="s">
        <v>193</v>
      </c>
      <c r="H137" s="218">
        <v>0.28000000000000003</v>
      </c>
      <c r="I137" s="299"/>
      <c r="J137" s="213">
        <f t="shared" si="1"/>
        <v>0</v>
      </c>
      <c r="K137" s="210"/>
      <c r="L137" s="181"/>
      <c r="M137" s="182"/>
      <c r="N137" s="182"/>
      <c r="O137" s="182"/>
      <c r="P137" s="182"/>
      <c r="Q137" s="182"/>
      <c r="R137" s="182"/>
      <c r="S137" s="182"/>
      <c r="T137" s="182"/>
      <c r="U137" s="182"/>
      <c r="V137" s="182"/>
      <c r="AT137" s="174" t="s">
        <v>183</v>
      </c>
      <c r="AU137" s="174" t="s">
        <v>79</v>
      </c>
      <c r="AV137" s="12" t="s">
        <v>146</v>
      </c>
      <c r="AW137" s="12" t="s">
        <v>33</v>
      </c>
      <c r="AX137" s="12" t="s">
        <v>77</v>
      </c>
      <c r="AY137" s="174" t="s">
        <v>121</v>
      </c>
    </row>
    <row r="138" spans="1:65" s="1" customFormat="1">
      <c r="A138" s="183"/>
      <c r="B138" s="183"/>
      <c r="C138" s="256">
        <v>24</v>
      </c>
      <c r="D138" s="214" t="s">
        <v>124</v>
      </c>
      <c r="E138" s="215" t="s">
        <v>287</v>
      </c>
      <c r="F138" s="216" t="s">
        <v>288</v>
      </c>
      <c r="G138" s="217" t="s">
        <v>193</v>
      </c>
      <c r="H138" s="218">
        <v>1.54</v>
      </c>
      <c r="I138" s="213"/>
      <c r="J138" s="213">
        <f t="shared" si="1"/>
        <v>0</v>
      </c>
      <c r="K138" s="210"/>
      <c r="L138" s="183"/>
      <c r="M138" s="184" t="s">
        <v>5</v>
      </c>
      <c r="N138" s="178" t="s">
        <v>41</v>
      </c>
      <c r="O138" s="179">
        <v>4.0289999999999999</v>
      </c>
      <c r="P138" s="179">
        <f>O138*H146</f>
        <v>50.604240000000004</v>
      </c>
      <c r="Q138" s="179">
        <v>0</v>
      </c>
      <c r="R138" s="179">
        <f>Q138*H146</f>
        <v>0</v>
      </c>
      <c r="S138" s="179">
        <v>2.9000000000000001E-2</v>
      </c>
      <c r="T138" s="179">
        <f>S138*H146</f>
        <v>0.36424000000000001</v>
      </c>
      <c r="U138" s="181"/>
      <c r="V138" s="181"/>
      <c r="AR138" s="22" t="s">
        <v>146</v>
      </c>
      <c r="AT138" s="22" t="s">
        <v>124</v>
      </c>
      <c r="AU138" s="22" t="s">
        <v>79</v>
      </c>
      <c r="AY138" s="22" t="s">
        <v>121</v>
      </c>
      <c r="BE138" s="164">
        <f>IF(N138="základní",J146,0)</f>
        <v>0</v>
      </c>
      <c r="BF138" s="164">
        <f>IF(N138="snížená",J146,0)</f>
        <v>0</v>
      </c>
      <c r="BG138" s="164">
        <f>IF(N138="zákl. přenesená",J146,0)</f>
        <v>0</v>
      </c>
      <c r="BH138" s="164">
        <f>IF(N138="sníž. přenesená",J146,0)</f>
        <v>0</v>
      </c>
      <c r="BI138" s="164">
        <f>IF(N138="nulová",J146,0)</f>
        <v>0</v>
      </c>
      <c r="BJ138" s="22" t="s">
        <v>77</v>
      </c>
      <c r="BK138" s="164">
        <f>ROUND(I146*H146,2)</f>
        <v>0</v>
      </c>
      <c r="BL138" s="22" t="s">
        <v>146</v>
      </c>
      <c r="BM138" s="22" t="s">
        <v>202</v>
      </c>
    </row>
    <row r="139" spans="1:65" s="1" customFormat="1">
      <c r="A139" s="182"/>
      <c r="B139" s="182"/>
      <c r="C139" s="256">
        <v>25</v>
      </c>
      <c r="D139" s="214" t="s">
        <v>124</v>
      </c>
      <c r="E139" s="215" t="s">
        <v>310</v>
      </c>
      <c r="F139" s="216" t="s">
        <v>311</v>
      </c>
      <c r="G139" s="217" t="s">
        <v>193</v>
      </c>
      <c r="H139" s="218">
        <v>1.54</v>
      </c>
      <c r="I139" s="213"/>
      <c r="J139" s="213">
        <f t="shared" si="1"/>
        <v>0</v>
      </c>
      <c r="K139" s="210"/>
      <c r="L139" s="182"/>
      <c r="M139" s="184" t="s">
        <v>5</v>
      </c>
      <c r="N139" s="178" t="s">
        <v>41</v>
      </c>
      <c r="O139" s="179">
        <v>0.16200000000000001</v>
      </c>
      <c r="P139" s="179">
        <f>O139*H147</f>
        <v>2.0347200000000001</v>
      </c>
      <c r="Q139" s="179">
        <v>0</v>
      </c>
      <c r="R139" s="179">
        <f>Q139*H147</f>
        <v>0</v>
      </c>
      <c r="S139" s="179">
        <v>3.5000000000000003E-2</v>
      </c>
      <c r="T139" s="179">
        <f>S139*H147</f>
        <v>0.43960000000000005</v>
      </c>
      <c r="U139" s="181"/>
      <c r="V139" s="181"/>
      <c r="AR139" s="22" t="s">
        <v>146</v>
      </c>
      <c r="AT139" s="22" t="s">
        <v>124</v>
      </c>
      <c r="AU139" s="22" t="s">
        <v>79</v>
      </c>
      <c r="AY139" s="22" t="s">
        <v>121</v>
      </c>
      <c r="BE139" s="164">
        <f>IF(N139="základní",J147,0)</f>
        <v>0</v>
      </c>
      <c r="BF139" s="164">
        <f>IF(N139="snížená",J147,0)</f>
        <v>0</v>
      </c>
      <c r="BG139" s="164">
        <f>IF(N139="zákl. přenesená",J147,0)</f>
        <v>0</v>
      </c>
      <c r="BH139" s="164">
        <f>IF(N139="sníž. přenesená",J147,0)</f>
        <v>0</v>
      </c>
      <c r="BI139" s="164">
        <f>IF(N139="nulová",J147,0)</f>
        <v>0</v>
      </c>
      <c r="BJ139" s="22" t="s">
        <v>77</v>
      </c>
      <c r="BK139" s="164">
        <f>ROUND(I147*H147,2)</f>
        <v>0</v>
      </c>
      <c r="BL139" s="22" t="s">
        <v>146</v>
      </c>
      <c r="BM139" s="22" t="s">
        <v>203</v>
      </c>
    </row>
    <row r="140" spans="1:65" s="1" customFormat="1">
      <c r="A140" s="181"/>
      <c r="B140" s="202"/>
      <c r="C140" s="256">
        <v>26</v>
      </c>
      <c r="D140" s="214" t="s">
        <v>124</v>
      </c>
      <c r="E140" s="215" t="s">
        <v>375</v>
      </c>
      <c r="F140" s="216" t="s">
        <v>374</v>
      </c>
      <c r="G140" s="217" t="s">
        <v>193</v>
      </c>
      <c r="H140" s="218">
        <v>1.256</v>
      </c>
      <c r="I140" s="213"/>
      <c r="J140" s="213">
        <f t="shared" si="1"/>
        <v>0</v>
      </c>
      <c r="K140" s="211"/>
      <c r="L140" s="181"/>
      <c r="M140" s="181"/>
      <c r="N140" s="181"/>
      <c r="O140" s="181"/>
      <c r="P140" s="181"/>
      <c r="Q140" s="181"/>
      <c r="R140" s="181"/>
      <c r="S140" s="181"/>
      <c r="T140" s="181"/>
      <c r="U140" s="181"/>
      <c r="V140" s="181"/>
      <c r="AT140" s="22" t="s">
        <v>131</v>
      </c>
      <c r="AU140" s="22" t="s">
        <v>79</v>
      </c>
    </row>
    <row r="141" spans="1:65" s="1" customFormat="1">
      <c r="A141" s="181"/>
      <c r="B141" s="202"/>
      <c r="C141" s="300">
        <v>27</v>
      </c>
      <c r="D141" s="301" t="s">
        <v>236</v>
      </c>
      <c r="E141" s="302" t="s">
        <v>312</v>
      </c>
      <c r="F141" s="303" t="s">
        <v>373</v>
      </c>
      <c r="G141" s="304" t="s">
        <v>209</v>
      </c>
      <c r="H141" s="305">
        <v>2.1349999999999998</v>
      </c>
      <c r="I141" s="306"/>
      <c r="J141" s="306">
        <f t="shared" si="1"/>
        <v>0</v>
      </c>
      <c r="K141" s="210"/>
      <c r="L141" s="181"/>
      <c r="M141" s="184" t="s">
        <v>5</v>
      </c>
      <c r="N141" s="178" t="s">
        <v>41</v>
      </c>
      <c r="O141" s="179">
        <v>0.93899999999999995</v>
      </c>
      <c r="P141" s="179">
        <f>O141*H149</f>
        <v>0.93899999999999995</v>
      </c>
      <c r="Q141" s="179">
        <v>0</v>
      </c>
      <c r="R141" s="179">
        <f>Q141*H149</f>
        <v>0</v>
      </c>
      <c r="S141" s="179">
        <v>7.5999999999999998E-2</v>
      </c>
      <c r="T141" s="179">
        <f>S141*H149</f>
        <v>7.5999999999999998E-2</v>
      </c>
      <c r="U141" s="181"/>
      <c r="V141" s="181"/>
      <c r="AR141" s="22" t="s">
        <v>146</v>
      </c>
      <c r="AT141" s="22" t="s">
        <v>124</v>
      </c>
      <c r="AU141" s="22" t="s">
        <v>79</v>
      </c>
      <c r="AY141" s="22" t="s">
        <v>121</v>
      </c>
      <c r="BE141" s="164">
        <f>IF(N141="základní",J149,0)</f>
        <v>0</v>
      </c>
      <c r="BF141" s="164">
        <f>IF(N141="snížená",J149,0)</f>
        <v>0</v>
      </c>
      <c r="BG141" s="164">
        <f>IF(N141="zákl. přenesená",J149,0)</f>
        <v>0</v>
      </c>
      <c r="BH141" s="164">
        <f>IF(N141="sníž. přenesená",J149,0)</f>
        <v>0</v>
      </c>
      <c r="BI141" s="164">
        <f>IF(N141="nulová",J149,0)</f>
        <v>0</v>
      </c>
      <c r="BJ141" s="22" t="s">
        <v>77</v>
      </c>
      <c r="BK141" s="164">
        <f>ROUND(I149*H149,2)</f>
        <v>0</v>
      </c>
      <c r="BL141" s="22" t="s">
        <v>146</v>
      </c>
      <c r="BM141" s="22" t="s">
        <v>204</v>
      </c>
    </row>
    <row r="142" spans="1:65" s="11" customFormat="1" ht="15">
      <c r="A142" s="181"/>
      <c r="B142" s="181"/>
      <c r="C142" s="256"/>
      <c r="D142" s="273" t="s">
        <v>69</v>
      </c>
      <c r="E142" s="274" t="s">
        <v>289</v>
      </c>
      <c r="F142" s="274" t="s">
        <v>290</v>
      </c>
      <c r="G142" s="270"/>
      <c r="H142" s="270"/>
      <c r="I142" s="270"/>
      <c r="J142" s="296">
        <f>SUM(J143)</f>
        <v>0</v>
      </c>
      <c r="K142" s="210"/>
      <c r="L142" s="181"/>
      <c r="M142" s="183"/>
      <c r="N142" s="183"/>
      <c r="O142" s="183"/>
      <c r="P142" s="183"/>
      <c r="Q142" s="183"/>
      <c r="R142" s="183"/>
      <c r="S142" s="183"/>
      <c r="T142" s="183"/>
      <c r="U142" s="183"/>
      <c r="V142" s="183"/>
      <c r="AT142" s="173" t="s">
        <v>183</v>
      </c>
      <c r="AU142" s="173" t="s">
        <v>79</v>
      </c>
      <c r="AV142" s="11" t="s">
        <v>79</v>
      </c>
      <c r="AW142" s="11" t="s">
        <v>6</v>
      </c>
      <c r="AX142" s="11" t="s">
        <v>77</v>
      </c>
      <c r="AY142" s="173" t="s">
        <v>121</v>
      </c>
    </row>
    <row r="143" spans="1:65" s="1" customFormat="1">
      <c r="A143" s="181"/>
      <c r="B143" s="202"/>
      <c r="C143" s="256">
        <v>28</v>
      </c>
      <c r="D143" s="214" t="s">
        <v>124</v>
      </c>
      <c r="E143" s="215" t="s">
        <v>308</v>
      </c>
      <c r="F143" s="216" t="s">
        <v>315</v>
      </c>
      <c r="G143" s="217" t="s">
        <v>231</v>
      </c>
      <c r="H143" s="218">
        <v>1</v>
      </c>
      <c r="I143" s="213"/>
      <c r="J143" s="213">
        <f>ROUND(I143*H143,2)</f>
        <v>0</v>
      </c>
      <c r="K143" s="209"/>
      <c r="L143" s="181"/>
      <c r="M143" s="184" t="s">
        <v>5</v>
      </c>
      <c r="N143" s="178" t="s">
        <v>41</v>
      </c>
      <c r="O143" s="179">
        <v>3.2</v>
      </c>
      <c r="P143" s="179">
        <f>O143*H152</f>
        <v>0</v>
      </c>
      <c r="Q143" s="179">
        <v>3.0899999999999999E-3</v>
      </c>
      <c r="R143" s="179">
        <f>Q143*H152</f>
        <v>0</v>
      </c>
      <c r="S143" s="179">
        <v>0.126</v>
      </c>
      <c r="T143" s="179">
        <f>S143*H152</f>
        <v>0</v>
      </c>
      <c r="U143" s="181"/>
      <c r="V143" s="181"/>
      <c r="AR143" s="22" t="s">
        <v>146</v>
      </c>
      <c r="AT143" s="22" t="s">
        <v>124</v>
      </c>
      <c r="AU143" s="22" t="s">
        <v>79</v>
      </c>
      <c r="AY143" s="22" t="s">
        <v>121</v>
      </c>
      <c r="BE143" s="164">
        <f>IF(N143="základní",J152,0)</f>
        <v>0</v>
      </c>
      <c r="BF143" s="164">
        <f>IF(N143="snížená",J152,0)</f>
        <v>0</v>
      </c>
      <c r="BG143" s="164">
        <f>IF(N143="zákl. přenesená",J152,0)</f>
        <v>0</v>
      </c>
      <c r="BH143" s="164">
        <f>IF(N143="sníž. přenesená",J152,0)</f>
        <v>0</v>
      </c>
      <c r="BI143" s="164">
        <f>IF(N143="nulová",J152,0)</f>
        <v>0</v>
      </c>
      <c r="BJ143" s="22" t="s">
        <v>77</v>
      </c>
      <c r="BK143" s="164">
        <f>ROUND(I152*H152,2)</f>
        <v>0</v>
      </c>
      <c r="BL143" s="22" t="s">
        <v>146</v>
      </c>
      <c r="BM143" s="22" t="s">
        <v>206</v>
      </c>
    </row>
    <row r="144" spans="1:65" s="180" customFormat="1" ht="18">
      <c r="A144" s="183"/>
      <c r="B144" s="183"/>
      <c r="C144" s="272"/>
      <c r="D144" s="273" t="s">
        <v>69</v>
      </c>
      <c r="E144" s="294" t="s">
        <v>224</v>
      </c>
      <c r="F144" s="294" t="s">
        <v>225</v>
      </c>
      <c r="G144" s="270"/>
      <c r="H144" s="270"/>
      <c r="I144" s="270"/>
      <c r="J144" s="295">
        <f>J145+J148</f>
        <v>0</v>
      </c>
      <c r="K144" s="209"/>
      <c r="L144" s="183"/>
      <c r="M144" s="184"/>
      <c r="N144" s="178"/>
      <c r="O144" s="179"/>
      <c r="P144" s="179"/>
      <c r="Q144" s="179"/>
      <c r="R144" s="179"/>
      <c r="S144" s="179"/>
      <c r="T144" s="179"/>
      <c r="U144" s="181"/>
      <c r="V144" s="181"/>
      <c r="AR144" s="22"/>
      <c r="AT144" s="22"/>
      <c r="AU144" s="22"/>
      <c r="AY144" s="22"/>
      <c r="BE144" s="164"/>
      <c r="BF144" s="164"/>
      <c r="BG144" s="164"/>
      <c r="BH144" s="164"/>
      <c r="BI144" s="164"/>
      <c r="BJ144" s="22"/>
      <c r="BK144" s="164"/>
      <c r="BL144" s="22"/>
      <c r="BM144" s="22"/>
    </row>
    <row r="145" spans="1:65" s="1" customFormat="1" ht="15">
      <c r="A145" s="181"/>
      <c r="B145" s="202"/>
      <c r="C145" s="272"/>
      <c r="D145" s="273" t="s">
        <v>69</v>
      </c>
      <c r="E145" s="274" t="s">
        <v>226</v>
      </c>
      <c r="F145" s="274" t="s">
        <v>227</v>
      </c>
      <c r="G145" s="270"/>
      <c r="H145" s="270"/>
      <c r="I145" s="270"/>
      <c r="J145" s="296">
        <f>SUM(J146:J147)</f>
        <v>0</v>
      </c>
      <c r="K145" s="210"/>
      <c r="L145" s="181"/>
      <c r="M145" s="184" t="s">
        <v>5</v>
      </c>
      <c r="N145" s="178" t="s">
        <v>41</v>
      </c>
      <c r="O145" s="179">
        <v>0.26</v>
      </c>
      <c r="P145" s="179">
        <f>O145*H154</f>
        <v>0.19838</v>
      </c>
      <c r="Q145" s="179">
        <v>0</v>
      </c>
      <c r="R145" s="179">
        <f>Q145*H154</f>
        <v>0</v>
      </c>
      <c r="S145" s="179">
        <v>4.5999999999999999E-2</v>
      </c>
      <c r="T145" s="179">
        <f>S145*H154</f>
        <v>3.5097999999999997E-2</v>
      </c>
      <c r="U145" s="181"/>
      <c r="V145" s="181"/>
      <c r="AR145" s="22" t="s">
        <v>146</v>
      </c>
      <c r="AT145" s="22" t="s">
        <v>124</v>
      </c>
      <c r="AU145" s="22" t="s">
        <v>79</v>
      </c>
      <c r="AY145" s="22" t="s">
        <v>121</v>
      </c>
      <c r="BE145" s="164">
        <f>IF(N145="základní",J154,0)</f>
        <v>0</v>
      </c>
      <c r="BF145" s="164">
        <f>IF(N145="snížená",J154,0)</f>
        <v>0</v>
      </c>
      <c r="BG145" s="164">
        <f>IF(N145="zákl. přenesená",J154,0)</f>
        <v>0</v>
      </c>
      <c r="BH145" s="164">
        <f>IF(N145="sníž. přenesená",J154,0)</f>
        <v>0</v>
      </c>
      <c r="BI145" s="164">
        <f>IF(N145="nulová",J154,0)</f>
        <v>0</v>
      </c>
      <c r="BJ145" s="22" t="s">
        <v>77</v>
      </c>
      <c r="BK145" s="164">
        <f>ROUND(I154*H154,2)</f>
        <v>0</v>
      </c>
      <c r="BL145" s="22" t="s">
        <v>146</v>
      </c>
      <c r="BM145" s="22" t="s">
        <v>207</v>
      </c>
    </row>
    <row r="146" spans="1:65" s="13" customFormat="1">
      <c r="A146" s="181"/>
      <c r="B146" s="202"/>
      <c r="C146" s="256">
        <v>29</v>
      </c>
      <c r="D146" s="214" t="s">
        <v>124</v>
      </c>
      <c r="E146" s="215" t="s">
        <v>293</v>
      </c>
      <c r="F146" s="216" t="s">
        <v>294</v>
      </c>
      <c r="G146" s="217" t="s">
        <v>181</v>
      </c>
      <c r="H146" s="218">
        <v>12.56</v>
      </c>
      <c r="I146" s="213"/>
      <c r="J146" s="213">
        <f>ROUND(I146*H146,2)</f>
        <v>0</v>
      </c>
      <c r="K146" s="211"/>
      <c r="L146" s="181"/>
      <c r="M146" s="193"/>
      <c r="N146" s="193"/>
      <c r="O146" s="193"/>
      <c r="P146" s="193"/>
      <c r="Q146" s="193"/>
      <c r="R146" s="193"/>
      <c r="S146" s="193"/>
      <c r="T146" s="193"/>
      <c r="U146" s="193"/>
      <c r="V146" s="193"/>
      <c r="AT146" s="175" t="s">
        <v>183</v>
      </c>
      <c r="AU146" s="175" t="s">
        <v>79</v>
      </c>
      <c r="AV146" s="13" t="s">
        <v>77</v>
      </c>
      <c r="AW146" s="13" t="s">
        <v>33</v>
      </c>
      <c r="AX146" s="13" t="s">
        <v>70</v>
      </c>
      <c r="AY146" s="175" t="s">
        <v>121</v>
      </c>
    </row>
    <row r="147" spans="1:65" s="1" customFormat="1">
      <c r="A147" s="181"/>
      <c r="B147" s="202"/>
      <c r="C147" s="300">
        <v>30</v>
      </c>
      <c r="D147" s="301" t="s">
        <v>236</v>
      </c>
      <c r="E147" s="302" t="s">
        <v>295</v>
      </c>
      <c r="F147" s="303" t="s">
        <v>296</v>
      </c>
      <c r="G147" s="304" t="s">
        <v>181</v>
      </c>
      <c r="H147" s="305">
        <v>12.56</v>
      </c>
      <c r="I147" s="306"/>
      <c r="J147" s="306">
        <f>ROUND(I147*H147,2)</f>
        <v>0</v>
      </c>
      <c r="K147" s="209"/>
      <c r="L147" s="181"/>
      <c r="M147" s="184" t="s">
        <v>5</v>
      </c>
      <c r="N147" s="178" t="s">
        <v>41</v>
      </c>
      <c r="O147" s="179">
        <v>0.3</v>
      </c>
      <c r="P147" s="179">
        <f>O147*H156</f>
        <v>0.22889999999999999</v>
      </c>
      <c r="Q147" s="179">
        <v>0</v>
      </c>
      <c r="R147" s="179">
        <f>Q147*H156</f>
        <v>0</v>
      </c>
      <c r="S147" s="179">
        <v>6.8000000000000005E-2</v>
      </c>
      <c r="T147" s="179">
        <f>S147*H156</f>
        <v>5.1884000000000007E-2</v>
      </c>
      <c r="U147" s="181"/>
      <c r="V147" s="181"/>
      <c r="AR147" s="22" t="s">
        <v>146</v>
      </c>
      <c r="AT147" s="22" t="s">
        <v>124</v>
      </c>
      <c r="AU147" s="22" t="s">
        <v>79</v>
      </c>
      <c r="AY147" s="22" t="s">
        <v>121</v>
      </c>
      <c r="BE147" s="164">
        <f>IF(N147="základní",J156,0)</f>
        <v>0</v>
      </c>
      <c r="BF147" s="164">
        <f>IF(N147="snížená",J156,0)</f>
        <v>0</v>
      </c>
      <c r="BG147" s="164">
        <f>IF(N147="zákl. přenesená",J156,0)</f>
        <v>0</v>
      </c>
      <c r="BH147" s="164">
        <f>IF(N147="sníž. přenesená",J156,0)</f>
        <v>0</v>
      </c>
      <c r="BI147" s="164">
        <f>IF(N147="nulová",J156,0)</f>
        <v>0</v>
      </c>
      <c r="BJ147" s="22" t="s">
        <v>77</v>
      </c>
      <c r="BK147" s="164">
        <f>ROUND(I156*H156,2)</f>
        <v>0</v>
      </c>
      <c r="BL147" s="22" t="s">
        <v>146</v>
      </c>
      <c r="BM147" s="22" t="s">
        <v>208</v>
      </c>
    </row>
    <row r="148" spans="1:65" s="188" customFormat="1" ht="15">
      <c r="A148" s="181"/>
      <c r="B148" s="202"/>
      <c r="C148" s="272"/>
      <c r="D148" s="273" t="s">
        <v>69</v>
      </c>
      <c r="E148" s="274" t="s">
        <v>297</v>
      </c>
      <c r="F148" s="274" t="s">
        <v>298</v>
      </c>
      <c r="G148" s="270"/>
      <c r="H148" s="270"/>
      <c r="I148" s="270"/>
      <c r="J148" s="296">
        <f>SUM(J149)</f>
        <v>0</v>
      </c>
      <c r="K148" s="210"/>
      <c r="L148" s="181"/>
      <c r="M148" s="184"/>
      <c r="N148" s="178"/>
      <c r="O148" s="179"/>
      <c r="P148" s="179"/>
      <c r="Q148" s="179"/>
      <c r="R148" s="179"/>
      <c r="S148" s="179"/>
      <c r="T148" s="179"/>
      <c r="U148" s="181"/>
      <c r="V148" s="181"/>
      <c r="AR148" s="22"/>
      <c r="AT148" s="22"/>
      <c r="AU148" s="22"/>
      <c r="AY148" s="22"/>
      <c r="BE148" s="164"/>
      <c r="BF148" s="164"/>
      <c r="BG148" s="164"/>
      <c r="BH148" s="164"/>
      <c r="BI148" s="164"/>
      <c r="BJ148" s="22"/>
      <c r="BK148" s="164"/>
      <c r="BL148" s="22"/>
      <c r="BM148" s="22"/>
    </row>
    <row r="149" spans="1:65" s="1" customFormat="1">
      <c r="A149" s="193"/>
      <c r="B149" s="193"/>
      <c r="C149" s="256">
        <v>31</v>
      </c>
      <c r="D149" s="214" t="s">
        <v>305</v>
      </c>
      <c r="E149" s="215" t="s">
        <v>306</v>
      </c>
      <c r="F149" s="216" t="s">
        <v>313</v>
      </c>
      <c r="G149" s="217" t="s">
        <v>231</v>
      </c>
      <c r="H149" s="218">
        <v>1</v>
      </c>
      <c r="I149" s="213"/>
      <c r="J149" s="213">
        <f>ROUND(I149*H149,2)</f>
        <v>0</v>
      </c>
      <c r="K149" s="212"/>
      <c r="L149" s="193"/>
      <c r="M149" s="184" t="s">
        <v>5</v>
      </c>
      <c r="N149" s="178" t="s">
        <v>41</v>
      </c>
      <c r="O149" s="179">
        <v>2.5979999999999999</v>
      </c>
      <c r="P149" s="179">
        <f>O149*H158</f>
        <v>15.4581</v>
      </c>
      <c r="Q149" s="179">
        <v>0</v>
      </c>
      <c r="R149" s="179">
        <f>Q149*H158</f>
        <v>0</v>
      </c>
      <c r="S149" s="179">
        <v>0</v>
      </c>
      <c r="T149" s="179">
        <f>S149*H158</f>
        <v>0</v>
      </c>
      <c r="U149" s="181"/>
      <c r="V149" s="181"/>
      <c r="AR149" s="22" t="s">
        <v>146</v>
      </c>
      <c r="AT149" s="22" t="s">
        <v>124</v>
      </c>
      <c r="AU149" s="22" t="s">
        <v>79</v>
      </c>
      <c r="AY149" s="22" t="s">
        <v>121</v>
      </c>
      <c r="BE149" s="164">
        <f>IF(N149="základní",J158,0)</f>
        <v>0</v>
      </c>
      <c r="BF149" s="164">
        <f>IF(N149="snížená",J158,0)</f>
        <v>0</v>
      </c>
      <c r="BG149" s="164">
        <f>IF(N149="zákl. přenesená",J158,0)</f>
        <v>0</v>
      </c>
      <c r="BH149" s="164">
        <f>IF(N149="sníž. přenesená",J158,0)</f>
        <v>0</v>
      </c>
      <c r="BI149" s="164">
        <f>IF(N149="nulová",J158,0)</f>
        <v>0</v>
      </c>
      <c r="BJ149" s="22" t="s">
        <v>77</v>
      </c>
      <c r="BK149" s="164">
        <f>ROUND(I158*H158,2)</f>
        <v>0</v>
      </c>
      <c r="BL149" s="22" t="s">
        <v>146</v>
      </c>
      <c r="BM149" s="22" t="s">
        <v>210</v>
      </c>
    </row>
    <row r="150" spans="1:65" s="10" customFormat="1" ht="18">
      <c r="A150" s="181"/>
      <c r="B150" s="202"/>
      <c r="C150" s="307"/>
      <c r="D150" s="308"/>
      <c r="E150" s="311"/>
      <c r="F150" s="292" t="s">
        <v>371</v>
      </c>
      <c r="G150" s="311"/>
      <c r="H150" s="312"/>
      <c r="I150" s="311"/>
      <c r="J150" s="293">
        <f>J151+J161</f>
        <v>0</v>
      </c>
      <c r="K150" s="209"/>
      <c r="L150" s="181"/>
      <c r="M150" s="191"/>
      <c r="N150" s="191"/>
      <c r="O150" s="191"/>
      <c r="P150" s="236">
        <f>SUM(P151:P157)</f>
        <v>9.7590000000000003</v>
      </c>
      <c r="Q150" s="191"/>
      <c r="R150" s="236">
        <f>SUM(R151:R157)</f>
        <v>0</v>
      </c>
      <c r="S150" s="191"/>
      <c r="T150" s="236">
        <f>SUM(T151:T157)</f>
        <v>0</v>
      </c>
      <c r="U150" s="191"/>
      <c r="V150" s="191"/>
      <c r="AR150" s="141" t="s">
        <v>77</v>
      </c>
      <c r="AT150" s="148" t="s">
        <v>69</v>
      </c>
      <c r="AU150" s="148" t="s">
        <v>77</v>
      </c>
      <c r="AY150" s="141" t="s">
        <v>121</v>
      </c>
      <c r="BK150" s="149">
        <f>SUM(BK151:BK157)</f>
        <v>0</v>
      </c>
    </row>
    <row r="151" spans="1:65" s="1" customFormat="1" ht="18">
      <c r="A151" s="181"/>
      <c r="B151" s="202"/>
      <c r="C151" s="272"/>
      <c r="D151" s="273" t="s">
        <v>69</v>
      </c>
      <c r="E151" s="294" t="s">
        <v>178</v>
      </c>
      <c r="F151" s="294" t="s">
        <v>179</v>
      </c>
      <c r="G151" s="270"/>
      <c r="H151" s="270"/>
      <c r="I151" s="270"/>
      <c r="J151" s="295">
        <f>J152+J159</f>
        <v>0</v>
      </c>
      <c r="K151" s="209"/>
      <c r="L151" s="181"/>
      <c r="M151" s="184" t="s">
        <v>5</v>
      </c>
      <c r="N151" s="178" t="s">
        <v>41</v>
      </c>
      <c r="O151" s="179">
        <v>0</v>
      </c>
      <c r="P151" s="179">
        <f>O151*H160</f>
        <v>0</v>
      </c>
      <c r="Q151" s="179">
        <v>0</v>
      </c>
      <c r="R151" s="179">
        <f>Q151*H160</f>
        <v>0</v>
      </c>
      <c r="S151" s="179">
        <v>0</v>
      </c>
      <c r="T151" s="179">
        <f>S151*H160</f>
        <v>0</v>
      </c>
      <c r="U151" s="181"/>
      <c r="V151" s="181"/>
      <c r="AR151" s="22" t="s">
        <v>146</v>
      </c>
      <c r="AT151" s="22" t="s">
        <v>124</v>
      </c>
      <c r="AU151" s="22" t="s">
        <v>79</v>
      </c>
      <c r="AY151" s="22" t="s">
        <v>121</v>
      </c>
      <c r="BE151" s="164">
        <f>IF(N151="základní",J160,0)</f>
        <v>0</v>
      </c>
      <c r="BF151" s="164">
        <f>IF(N151="snížená",J160,0)</f>
        <v>0</v>
      </c>
      <c r="BG151" s="164">
        <f>IF(N151="zákl. přenesená",J160,0)</f>
        <v>0</v>
      </c>
      <c r="BH151" s="164">
        <f>IF(N151="sníž. přenesená",J160,0)</f>
        <v>0</v>
      </c>
      <c r="BI151" s="164">
        <f>IF(N151="nulová",J160,0)</f>
        <v>0</v>
      </c>
      <c r="BJ151" s="22" t="s">
        <v>77</v>
      </c>
      <c r="BK151" s="164">
        <f>ROUND(I160*H160,2)</f>
        <v>0</v>
      </c>
      <c r="BL151" s="22" t="s">
        <v>146</v>
      </c>
      <c r="BM151" s="22" t="s">
        <v>213</v>
      </c>
    </row>
    <row r="152" spans="1:65" s="1" customFormat="1" ht="15">
      <c r="A152" s="191"/>
      <c r="B152" s="191"/>
      <c r="C152" s="272"/>
      <c r="D152" s="273" t="s">
        <v>69</v>
      </c>
      <c r="E152" s="274">
        <v>1</v>
      </c>
      <c r="F152" s="274" t="s">
        <v>282</v>
      </c>
      <c r="G152" s="270"/>
      <c r="H152" s="270"/>
      <c r="I152" s="270"/>
      <c r="J152" s="296">
        <f>SUM(J153:J158)</f>
        <v>0</v>
      </c>
      <c r="K152" s="210"/>
      <c r="L152" s="191"/>
      <c r="M152" s="181"/>
      <c r="N152" s="181"/>
      <c r="O152" s="181"/>
      <c r="P152" s="181"/>
      <c r="Q152" s="181"/>
      <c r="R152" s="181"/>
      <c r="S152" s="181"/>
      <c r="T152" s="181"/>
      <c r="U152" s="181"/>
      <c r="V152" s="181"/>
      <c r="AT152" s="22" t="s">
        <v>131</v>
      </c>
      <c r="AU152" s="22" t="s">
        <v>79</v>
      </c>
    </row>
    <row r="153" spans="1:65" s="1" customFormat="1">
      <c r="A153" s="181"/>
      <c r="B153" s="202"/>
      <c r="C153" s="256">
        <v>32</v>
      </c>
      <c r="D153" s="214" t="s">
        <v>124</v>
      </c>
      <c r="E153" s="215" t="s">
        <v>283</v>
      </c>
      <c r="F153" s="216" t="s">
        <v>284</v>
      </c>
      <c r="G153" s="217" t="s">
        <v>193</v>
      </c>
      <c r="H153" s="218">
        <v>3.5</v>
      </c>
      <c r="I153" s="213"/>
      <c r="J153" s="213">
        <f t="shared" ref="J153:J158" si="2">ROUND(I153*H153,2)</f>
        <v>0</v>
      </c>
      <c r="K153" s="210"/>
      <c r="L153" s="181"/>
      <c r="M153" s="184" t="s">
        <v>5</v>
      </c>
      <c r="N153" s="178" t="s">
        <v>41</v>
      </c>
      <c r="O153" s="179">
        <v>0.749</v>
      </c>
      <c r="P153" s="179">
        <f>O153*H162</f>
        <v>0</v>
      </c>
      <c r="Q153" s="179">
        <v>0</v>
      </c>
      <c r="R153" s="179">
        <f>Q153*H162</f>
        <v>0</v>
      </c>
      <c r="S153" s="179">
        <v>0</v>
      </c>
      <c r="T153" s="179">
        <f>S153*H162</f>
        <v>0</v>
      </c>
      <c r="U153" s="181"/>
      <c r="V153" s="181"/>
      <c r="AR153" s="22" t="s">
        <v>146</v>
      </c>
      <c r="AT153" s="22" t="s">
        <v>124</v>
      </c>
      <c r="AU153" s="22" t="s">
        <v>79</v>
      </c>
      <c r="AY153" s="22" t="s">
        <v>121</v>
      </c>
      <c r="BE153" s="164">
        <f>IF(N153="základní",J162,0)</f>
        <v>0</v>
      </c>
      <c r="BF153" s="164">
        <f>IF(N153="snížená",J162,0)</f>
        <v>0</v>
      </c>
      <c r="BG153" s="164">
        <f>IF(N153="zákl. přenesená",J162,0)</f>
        <v>0</v>
      </c>
      <c r="BH153" s="164">
        <f>IF(N153="sníž. přenesená",J162,0)</f>
        <v>0</v>
      </c>
      <c r="BI153" s="164">
        <f>IF(N153="nulová",J162,0)</f>
        <v>0</v>
      </c>
      <c r="BJ153" s="22" t="s">
        <v>77</v>
      </c>
      <c r="BK153" s="164">
        <f>ROUND(I162*H162,2)</f>
        <v>0</v>
      </c>
      <c r="BL153" s="22" t="s">
        <v>146</v>
      </c>
      <c r="BM153" s="22" t="s">
        <v>214</v>
      </c>
    </row>
    <row r="154" spans="1:65" s="1" customFormat="1">
      <c r="A154" s="181"/>
      <c r="B154" s="181"/>
      <c r="C154" s="256">
        <v>33</v>
      </c>
      <c r="D154" s="214" t="s">
        <v>124</v>
      </c>
      <c r="E154" s="297" t="s">
        <v>285</v>
      </c>
      <c r="F154" s="298" t="s">
        <v>368</v>
      </c>
      <c r="G154" s="217" t="s">
        <v>193</v>
      </c>
      <c r="H154" s="218">
        <v>0.76300000000000001</v>
      </c>
      <c r="I154" s="299"/>
      <c r="J154" s="213">
        <f t="shared" si="2"/>
        <v>0</v>
      </c>
      <c r="K154" s="210"/>
      <c r="L154" s="181"/>
      <c r="M154" s="184" t="s">
        <v>5</v>
      </c>
      <c r="N154" s="178" t="s">
        <v>41</v>
      </c>
      <c r="O154" s="179">
        <v>0.246</v>
      </c>
      <c r="P154" s="179">
        <f>O154*H163</f>
        <v>8.61</v>
      </c>
      <c r="Q154" s="179">
        <v>0</v>
      </c>
      <c r="R154" s="179">
        <f>Q154*H163</f>
        <v>0</v>
      </c>
      <c r="S154" s="179">
        <v>0</v>
      </c>
      <c r="T154" s="179">
        <f>S154*H163</f>
        <v>0</v>
      </c>
      <c r="U154" s="181"/>
      <c r="V154" s="181"/>
      <c r="AR154" s="22" t="s">
        <v>146</v>
      </c>
      <c r="AT154" s="22" t="s">
        <v>124</v>
      </c>
      <c r="AU154" s="22" t="s">
        <v>79</v>
      </c>
      <c r="AY154" s="22" t="s">
        <v>121</v>
      </c>
      <c r="BE154" s="164">
        <f>IF(N154="základní",J163,0)</f>
        <v>0</v>
      </c>
      <c r="BF154" s="164">
        <f>IF(N154="snížená",J163,0)</f>
        <v>0</v>
      </c>
      <c r="BG154" s="164">
        <f>IF(N154="zákl. přenesená",J163,0)</f>
        <v>0</v>
      </c>
      <c r="BH154" s="164">
        <f>IF(N154="sníž. přenesená",J163,0)</f>
        <v>0</v>
      </c>
      <c r="BI154" s="164">
        <f>IF(N154="nulová",J163,0)</f>
        <v>0</v>
      </c>
      <c r="BJ154" s="22" t="s">
        <v>77</v>
      </c>
      <c r="BK154" s="164">
        <f>ROUND(I163*H163,2)</f>
        <v>0</v>
      </c>
      <c r="BL154" s="22" t="s">
        <v>146</v>
      </c>
      <c r="BM154" s="22" t="s">
        <v>217</v>
      </c>
    </row>
    <row r="155" spans="1:65" s="1" customFormat="1">
      <c r="A155" s="181"/>
      <c r="B155" s="202"/>
      <c r="C155" s="256">
        <v>34</v>
      </c>
      <c r="D155" s="214" t="s">
        <v>124</v>
      </c>
      <c r="E155" s="215" t="s">
        <v>287</v>
      </c>
      <c r="F155" s="216" t="s">
        <v>288</v>
      </c>
      <c r="G155" s="217" t="s">
        <v>193</v>
      </c>
      <c r="H155" s="218">
        <v>0.76300000000000001</v>
      </c>
      <c r="I155" s="213"/>
      <c r="J155" s="213">
        <f t="shared" si="2"/>
        <v>0</v>
      </c>
      <c r="K155" s="210"/>
      <c r="L155" s="181"/>
      <c r="M155" s="184" t="s">
        <v>5</v>
      </c>
      <c r="N155" s="178" t="s">
        <v>41</v>
      </c>
      <c r="O155" s="179">
        <v>1.7000000000000001E-2</v>
      </c>
      <c r="P155" s="179">
        <f>O155*H164</f>
        <v>0.59500000000000008</v>
      </c>
      <c r="Q155" s="179">
        <v>0</v>
      </c>
      <c r="R155" s="179">
        <f>Q155*H164</f>
        <v>0</v>
      </c>
      <c r="S155" s="179">
        <v>0</v>
      </c>
      <c r="T155" s="179">
        <f>S155*H164</f>
        <v>0</v>
      </c>
      <c r="U155" s="181"/>
      <c r="V155" s="181"/>
      <c r="AR155" s="22" t="s">
        <v>146</v>
      </c>
      <c r="AT155" s="22" t="s">
        <v>124</v>
      </c>
      <c r="AU155" s="22" t="s">
        <v>79</v>
      </c>
      <c r="AY155" s="22" t="s">
        <v>121</v>
      </c>
      <c r="BE155" s="164">
        <f>IF(N155="základní",J164,0)</f>
        <v>0</v>
      </c>
      <c r="BF155" s="164">
        <f>IF(N155="snížená",J164,0)</f>
        <v>0</v>
      </c>
      <c r="BG155" s="164">
        <f>IF(N155="zákl. přenesená",J164,0)</f>
        <v>0</v>
      </c>
      <c r="BH155" s="164">
        <f>IF(N155="sníž. přenesená",J164,0)</f>
        <v>0</v>
      </c>
      <c r="BI155" s="164">
        <f>IF(N155="nulová",J164,0)</f>
        <v>0</v>
      </c>
      <c r="BJ155" s="22" t="s">
        <v>77</v>
      </c>
      <c r="BK155" s="164">
        <f>ROUND(I164*H164,2)</f>
        <v>0</v>
      </c>
      <c r="BL155" s="22" t="s">
        <v>146</v>
      </c>
      <c r="BM155" s="22" t="s">
        <v>220</v>
      </c>
    </row>
    <row r="156" spans="1:65" s="11" customFormat="1">
      <c r="A156" s="181"/>
      <c r="B156" s="202"/>
      <c r="C156" s="256">
        <v>35</v>
      </c>
      <c r="D156" s="214" t="s">
        <v>124</v>
      </c>
      <c r="E156" s="215" t="s">
        <v>310</v>
      </c>
      <c r="F156" s="216" t="s">
        <v>311</v>
      </c>
      <c r="G156" s="217" t="s">
        <v>193</v>
      </c>
      <c r="H156" s="218">
        <v>0.76300000000000001</v>
      </c>
      <c r="I156" s="213"/>
      <c r="J156" s="213">
        <f t="shared" si="2"/>
        <v>0</v>
      </c>
      <c r="K156" s="210"/>
      <c r="L156" s="181"/>
      <c r="M156" s="183"/>
      <c r="N156" s="183"/>
      <c r="O156" s="183"/>
      <c r="P156" s="183"/>
      <c r="Q156" s="183"/>
      <c r="R156" s="183"/>
      <c r="S156" s="183"/>
      <c r="T156" s="183"/>
      <c r="U156" s="183"/>
      <c r="V156" s="183"/>
      <c r="AT156" s="173" t="s">
        <v>183</v>
      </c>
      <c r="AU156" s="173" t="s">
        <v>79</v>
      </c>
      <c r="AV156" s="11" t="s">
        <v>79</v>
      </c>
      <c r="AW156" s="11" t="s">
        <v>6</v>
      </c>
      <c r="AX156" s="11" t="s">
        <v>77</v>
      </c>
      <c r="AY156" s="173" t="s">
        <v>121</v>
      </c>
    </row>
    <row r="157" spans="1:65" s="1" customFormat="1">
      <c r="A157" s="181"/>
      <c r="B157" s="202"/>
      <c r="C157" s="256">
        <v>36</v>
      </c>
      <c r="D157" s="214" t="s">
        <v>124</v>
      </c>
      <c r="E157" s="215" t="s">
        <v>375</v>
      </c>
      <c r="F157" s="216" t="s">
        <v>374</v>
      </c>
      <c r="G157" s="217" t="s">
        <v>193</v>
      </c>
      <c r="H157" s="218">
        <v>3.5</v>
      </c>
      <c r="I157" s="213"/>
      <c r="J157" s="213">
        <f t="shared" si="2"/>
        <v>0</v>
      </c>
      <c r="K157" s="211"/>
      <c r="L157" s="181"/>
      <c r="M157" s="184" t="s">
        <v>5</v>
      </c>
      <c r="N157" s="178" t="s">
        <v>41</v>
      </c>
      <c r="O157" s="179">
        <v>0.27700000000000002</v>
      </c>
      <c r="P157" s="179">
        <f>O157*H166</f>
        <v>0.55400000000000005</v>
      </c>
      <c r="Q157" s="179">
        <v>0</v>
      </c>
      <c r="R157" s="179">
        <f>Q157*H166</f>
        <v>0</v>
      </c>
      <c r="S157" s="179">
        <v>0</v>
      </c>
      <c r="T157" s="179">
        <f>S157*H166</f>
        <v>0</v>
      </c>
      <c r="U157" s="181"/>
      <c r="V157" s="181"/>
      <c r="AR157" s="22" t="s">
        <v>146</v>
      </c>
      <c r="AT157" s="22" t="s">
        <v>124</v>
      </c>
      <c r="AU157" s="22" t="s">
        <v>79</v>
      </c>
      <c r="AY157" s="22" t="s">
        <v>121</v>
      </c>
      <c r="BE157" s="164">
        <f>IF(N157="základní",J166,0)</f>
        <v>0</v>
      </c>
      <c r="BF157" s="164">
        <f>IF(N157="snížená",J166,0)</f>
        <v>0</v>
      </c>
      <c r="BG157" s="164">
        <f>IF(N157="zákl. přenesená",J166,0)</f>
        <v>0</v>
      </c>
      <c r="BH157" s="164">
        <f>IF(N157="sníž. přenesená",J166,0)</f>
        <v>0</v>
      </c>
      <c r="BI157" s="164">
        <f>IF(N157="nulová",J166,0)</f>
        <v>0</v>
      </c>
      <c r="BJ157" s="22" t="s">
        <v>77</v>
      </c>
      <c r="BK157" s="164">
        <f>ROUND(I166*H166,2)</f>
        <v>0</v>
      </c>
      <c r="BL157" s="22" t="s">
        <v>146</v>
      </c>
      <c r="BM157" s="22" t="s">
        <v>223</v>
      </c>
    </row>
    <row r="158" spans="1:65" s="10" customFormat="1">
      <c r="A158" s="183"/>
      <c r="B158" s="183"/>
      <c r="C158" s="300">
        <v>37</v>
      </c>
      <c r="D158" s="301" t="s">
        <v>236</v>
      </c>
      <c r="E158" s="302" t="s">
        <v>312</v>
      </c>
      <c r="F158" s="303" t="s">
        <v>373</v>
      </c>
      <c r="G158" s="304" t="s">
        <v>209</v>
      </c>
      <c r="H158" s="305">
        <v>5.95</v>
      </c>
      <c r="I158" s="306"/>
      <c r="J158" s="306">
        <f t="shared" si="2"/>
        <v>0</v>
      </c>
      <c r="K158" s="210"/>
      <c r="L158" s="183"/>
      <c r="M158" s="191"/>
      <c r="N158" s="191"/>
      <c r="O158" s="191"/>
      <c r="P158" s="236" t="e">
        <f>P159+P165+P176+P191+P217+P238+P260+P271+P274+P303+P305</f>
        <v>#REF!</v>
      </c>
      <c r="Q158" s="191"/>
      <c r="R158" s="236" t="e">
        <f>R159+R165+R176+R191+R217+R238+R260+R271+R274+R303+R305</f>
        <v>#REF!</v>
      </c>
      <c r="S158" s="191"/>
      <c r="T158" s="236" t="e">
        <f>T159+T165+T176+T191+T217+T238+T260+T271+T274+T303+T305</f>
        <v>#REF!</v>
      </c>
      <c r="U158" s="191"/>
      <c r="V158" s="191"/>
      <c r="AR158" s="141" t="s">
        <v>79</v>
      </c>
      <c r="AT158" s="148" t="s">
        <v>69</v>
      </c>
      <c r="AU158" s="148" t="s">
        <v>70</v>
      </c>
      <c r="AY158" s="141" t="s">
        <v>121</v>
      </c>
      <c r="BK158" s="149" t="e">
        <f>BK159+BK165+BK176+BK191+BK217+BK238+BK260+BK271+BK274+BK303+BK305</f>
        <v>#REF!</v>
      </c>
    </row>
    <row r="159" spans="1:65" s="10" customFormat="1" ht="15">
      <c r="A159" s="181"/>
      <c r="B159" s="202"/>
      <c r="C159" s="256"/>
      <c r="D159" s="273" t="s">
        <v>69</v>
      </c>
      <c r="E159" s="274" t="s">
        <v>289</v>
      </c>
      <c r="F159" s="274" t="s">
        <v>290</v>
      </c>
      <c r="G159" s="270"/>
      <c r="H159" s="270"/>
      <c r="I159" s="270"/>
      <c r="J159" s="296">
        <f>SUM(J160)</f>
        <v>0</v>
      </c>
      <c r="K159" s="210"/>
      <c r="L159" s="181"/>
      <c r="M159" s="191"/>
      <c r="N159" s="191"/>
      <c r="O159" s="191"/>
      <c r="P159" s="236">
        <f>SUM(P160:P164)</f>
        <v>3.5999999999999996</v>
      </c>
      <c r="Q159" s="191"/>
      <c r="R159" s="236">
        <f>SUM(R160:R164)</f>
        <v>5.3999999999999992E-2</v>
      </c>
      <c r="S159" s="191"/>
      <c r="T159" s="236">
        <f>SUM(T160:T164)</f>
        <v>0</v>
      </c>
      <c r="U159" s="191"/>
      <c r="V159" s="191"/>
      <c r="AR159" s="141" t="s">
        <v>79</v>
      </c>
      <c r="AT159" s="148" t="s">
        <v>69</v>
      </c>
      <c r="AU159" s="148" t="s">
        <v>77</v>
      </c>
      <c r="AY159" s="141" t="s">
        <v>121</v>
      </c>
      <c r="BK159" s="149">
        <f>SUM(BK160:BK164)</f>
        <v>0</v>
      </c>
    </row>
    <row r="160" spans="1:65" s="1" customFormat="1">
      <c r="A160" s="191"/>
      <c r="B160" s="191"/>
      <c r="C160" s="256">
        <v>38</v>
      </c>
      <c r="D160" s="214" t="s">
        <v>124</v>
      </c>
      <c r="E160" s="215" t="s">
        <v>308</v>
      </c>
      <c r="F160" s="216" t="s">
        <v>376</v>
      </c>
      <c r="G160" s="217" t="s">
        <v>231</v>
      </c>
      <c r="H160" s="218">
        <v>2</v>
      </c>
      <c r="I160" s="213"/>
      <c r="J160" s="213">
        <f>ROUND(I160*H160,2)</f>
        <v>0</v>
      </c>
      <c r="K160" s="209"/>
      <c r="L160" s="191"/>
      <c r="M160" s="184" t="s">
        <v>5</v>
      </c>
      <c r="N160" s="178" t="s">
        <v>41</v>
      </c>
      <c r="O160" s="179">
        <v>0.22</v>
      </c>
      <c r="P160" s="179">
        <f>O160*H173</f>
        <v>0</v>
      </c>
      <c r="Q160" s="179">
        <v>4.4999999999999997E-3</v>
      </c>
      <c r="R160" s="179">
        <f>Q160*H173</f>
        <v>0</v>
      </c>
      <c r="S160" s="179">
        <v>0</v>
      </c>
      <c r="T160" s="179">
        <f>S160*H173</f>
        <v>0</v>
      </c>
      <c r="U160" s="181"/>
      <c r="V160" s="181"/>
      <c r="AR160" s="22" t="s">
        <v>189</v>
      </c>
      <c r="AT160" s="22" t="s">
        <v>124</v>
      </c>
      <c r="AU160" s="22" t="s">
        <v>79</v>
      </c>
      <c r="AY160" s="22" t="s">
        <v>121</v>
      </c>
      <c r="BE160" s="164">
        <f>IF(N160="základní",J173,0)</f>
        <v>0</v>
      </c>
      <c r="BF160" s="164">
        <f>IF(N160="snížená",J173,0)</f>
        <v>0</v>
      </c>
      <c r="BG160" s="164">
        <f>IF(N160="zákl. přenesená",J173,0)</f>
        <v>0</v>
      </c>
      <c r="BH160" s="164">
        <f>IF(N160="sníž. přenesená",J173,0)</f>
        <v>0</v>
      </c>
      <c r="BI160" s="164">
        <f>IF(N160="nulová",J173,0)</f>
        <v>0</v>
      </c>
      <c r="BJ160" s="22" t="s">
        <v>77</v>
      </c>
      <c r="BK160" s="164">
        <f>ROUND(I173*H173,2)</f>
        <v>0</v>
      </c>
      <c r="BL160" s="22" t="s">
        <v>189</v>
      </c>
      <c r="BM160" s="22" t="s">
        <v>228</v>
      </c>
    </row>
    <row r="161" spans="1:65" s="1" customFormat="1" ht="18">
      <c r="A161" s="191"/>
      <c r="B161" s="191"/>
      <c r="C161" s="272"/>
      <c r="D161" s="273" t="s">
        <v>69</v>
      </c>
      <c r="E161" s="294" t="s">
        <v>224</v>
      </c>
      <c r="F161" s="294" t="s">
        <v>225</v>
      </c>
      <c r="G161" s="270"/>
      <c r="H161" s="270"/>
      <c r="I161" s="270"/>
      <c r="J161" s="295">
        <f>J162+J165</f>
        <v>0</v>
      </c>
      <c r="K161" s="209"/>
      <c r="L161" s="191"/>
      <c r="M161" s="181"/>
      <c r="N161" s="181"/>
      <c r="O161" s="181"/>
      <c r="P161" s="181"/>
      <c r="Q161" s="181"/>
      <c r="R161" s="181"/>
      <c r="S161" s="181"/>
      <c r="T161" s="181"/>
      <c r="U161" s="181"/>
      <c r="V161" s="181"/>
      <c r="AT161" s="22" t="s">
        <v>131</v>
      </c>
      <c r="AU161" s="22" t="s">
        <v>79</v>
      </c>
    </row>
    <row r="162" spans="1:65" s="1" customFormat="1" ht="15">
      <c r="A162" s="181"/>
      <c r="B162" s="202"/>
      <c r="C162" s="272"/>
      <c r="D162" s="273" t="s">
        <v>69</v>
      </c>
      <c r="E162" s="274" t="s">
        <v>226</v>
      </c>
      <c r="F162" s="274" t="s">
        <v>227</v>
      </c>
      <c r="G162" s="270"/>
      <c r="H162" s="270"/>
      <c r="I162" s="270"/>
      <c r="J162" s="296">
        <f>SUM(J163:J164)</f>
        <v>0</v>
      </c>
      <c r="K162" s="210"/>
      <c r="L162" s="181"/>
      <c r="M162" s="184" t="s">
        <v>5</v>
      </c>
      <c r="N162" s="178" t="s">
        <v>41</v>
      </c>
      <c r="O162" s="179">
        <v>0.3</v>
      </c>
      <c r="P162" s="179">
        <f>O162*H175</f>
        <v>3.5999999999999996</v>
      </c>
      <c r="Q162" s="179">
        <v>4.4999999999999997E-3</v>
      </c>
      <c r="R162" s="179">
        <f>Q162*H175</f>
        <v>5.3999999999999992E-2</v>
      </c>
      <c r="S162" s="179">
        <v>0</v>
      </c>
      <c r="T162" s="179">
        <f>S162*H175</f>
        <v>0</v>
      </c>
      <c r="U162" s="181"/>
      <c r="V162" s="181"/>
      <c r="AR162" s="22" t="s">
        <v>189</v>
      </c>
      <c r="AT162" s="22" t="s">
        <v>124</v>
      </c>
      <c r="AU162" s="22" t="s">
        <v>79</v>
      </c>
      <c r="AY162" s="22" t="s">
        <v>121</v>
      </c>
      <c r="BE162" s="164">
        <f>IF(N162="základní",J175,0)</f>
        <v>0</v>
      </c>
      <c r="BF162" s="164">
        <f>IF(N162="snížená",J175,0)</f>
        <v>0</v>
      </c>
      <c r="BG162" s="164">
        <f>IF(N162="zákl. přenesená",J175,0)</f>
        <v>0</v>
      </c>
      <c r="BH162" s="164">
        <f>IF(N162="sníž. přenesená",J175,0)</f>
        <v>0</v>
      </c>
      <c r="BI162" s="164">
        <f>IF(N162="nulová",J175,0)</f>
        <v>0</v>
      </c>
      <c r="BJ162" s="22" t="s">
        <v>77</v>
      </c>
      <c r="BK162" s="164">
        <f>ROUND(I175*H175,2)</f>
        <v>0</v>
      </c>
      <c r="BL162" s="22" t="s">
        <v>189</v>
      </c>
      <c r="BM162" s="22" t="s">
        <v>229</v>
      </c>
    </row>
    <row r="163" spans="1:65" s="1" customFormat="1">
      <c r="A163" s="181"/>
      <c r="B163" s="181"/>
      <c r="C163" s="256">
        <v>39</v>
      </c>
      <c r="D163" s="214" t="s">
        <v>124</v>
      </c>
      <c r="E163" s="215" t="s">
        <v>293</v>
      </c>
      <c r="F163" s="216" t="s">
        <v>335</v>
      </c>
      <c r="G163" s="217" t="s">
        <v>181</v>
      </c>
      <c r="H163" s="218">
        <v>35</v>
      </c>
      <c r="I163" s="213"/>
      <c r="J163" s="213">
        <f>ROUND(I163*H163,2)</f>
        <v>0</v>
      </c>
      <c r="K163" s="211"/>
      <c r="L163" s="181"/>
      <c r="M163" s="181"/>
      <c r="N163" s="181"/>
      <c r="O163" s="181"/>
      <c r="P163" s="181"/>
      <c r="Q163" s="181"/>
      <c r="R163" s="181"/>
      <c r="S163" s="181"/>
      <c r="T163" s="181"/>
      <c r="U163" s="181"/>
      <c r="V163" s="181"/>
      <c r="AT163" s="22" t="s">
        <v>131</v>
      </c>
      <c r="AU163" s="22" t="s">
        <v>79</v>
      </c>
    </row>
    <row r="164" spans="1:65" s="1" customFormat="1">
      <c r="A164" s="181"/>
      <c r="B164" s="202"/>
      <c r="C164" s="300">
        <v>40</v>
      </c>
      <c r="D164" s="301" t="s">
        <v>236</v>
      </c>
      <c r="E164" s="302" t="s">
        <v>295</v>
      </c>
      <c r="F164" s="303" t="s">
        <v>296</v>
      </c>
      <c r="G164" s="304" t="s">
        <v>181</v>
      </c>
      <c r="H164" s="305">
        <v>35</v>
      </c>
      <c r="I164" s="306"/>
      <c r="J164" s="306">
        <f>ROUND(I164*H164,2)</f>
        <v>0</v>
      </c>
      <c r="K164" s="209"/>
      <c r="L164" s="181"/>
      <c r="M164" s="184" t="s">
        <v>5</v>
      </c>
      <c r="N164" s="178" t="s">
        <v>41</v>
      </c>
      <c r="O164" s="179">
        <v>0</v>
      </c>
      <c r="P164" s="179">
        <f>O164*H177</f>
        <v>0</v>
      </c>
      <c r="Q164" s="179">
        <v>0</v>
      </c>
      <c r="R164" s="179">
        <f>Q164*H177</f>
        <v>0</v>
      </c>
      <c r="S164" s="179">
        <v>0</v>
      </c>
      <c r="T164" s="179">
        <f>S164*H177</f>
        <v>0</v>
      </c>
      <c r="U164" s="181"/>
      <c r="V164" s="181"/>
      <c r="AR164" s="22" t="s">
        <v>189</v>
      </c>
      <c r="AT164" s="22" t="s">
        <v>124</v>
      </c>
      <c r="AU164" s="22" t="s">
        <v>79</v>
      </c>
      <c r="AY164" s="22" t="s">
        <v>121</v>
      </c>
      <c r="BE164" s="164">
        <f>IF(N164="základní",J177,0)</f>
        <v>0</v>
      </c>
      <c r="BF164" s="164">
        <f>IF(N164="snížená",J177,0)</f>
        <v>0</v>
      </c>
      <c r="BG164" s="164">
        <f>IF(N164="zákl. přenesená",J177,0)</f>
        <v>0</v>
      </c>
      <c r="BH164" s="164">
        <f>IF(N164="sníž. přenesená",J177,0)</f>
        <v>0</v>
      </c>
      <c r="BI164" s="164">
        <f>IF(N164="nulová",J177,0)</f>
        <v>0</v>
      </c>
      <c r="BJ164" s="22" t="s">
        <v>77</v>
      </c>
      <c r="BK164" s="164">
        <f>ROUND(I177*H177,2)</f>
        <v>0</v>
      </c>
      <c r="BL164" s="22" t="s">
        <v>189</v>
      </c>
      <c r="BM164" s="22" t="s">
        <v>230</v>
      </c>
    </row>
    <row r="165" spans="1:65" s="10" customFormat="1" ht="15">
      <c r="A165" s="181"/>
      <c r="B165" s="181"/>
      <c r="C165" s="272"/>
      <c r="D165" s="273" t="s">
        <v>69</v>
      </c>
      <c r="E165" s="274" t="s">
        <v>297</v>
      </c>
      <c r="F165" s="274" t="s">
        <v>298</v>
      </c>
      <c r="G165" s="270"/>
      <c r="H165" s="270"/>
      <c r="I165" s="270"/>
      <c r="J165" s="296">
        <f>SUM(J166)</f>
        <v>0</v>
      </c>
      <c r="K165" s="210"/>
      <c r="L165" s="181"/>
      <c r="M165" s="191"/>
      <c r="N165" s="191"/>
      <c r="O165" s="191"/>
      <c r="P165" s="236" t="e">
        <f>SUM(P166:P175)</f>
        <v>#REF!</v>
      </c>
      <c r="Q165" s="191"/>
      <c r="R165" s="236" t="e">
        <f>SUM(R166:R175)</f>
        <v>#REF!</v>
      </c>
      <c r="S165" s="191"/>
      <c r="T165" s="236" t="e">
        <f>SUM(T166:T175)</f>
        <v>#REF!</v>
      </c>
      <c r="U165" s="191"/>
      <c r="V165" s="191"/>
      <c r="AR165" s="141" t="s">
        <v>79</v>
      </c>
      <c r="AT165" s="148" t="s">
        <v>69</v>
      </c>
      <c r="AU165" s="148" t="s">
        <v>77</v>
      </c>
      <c r="AY165" s="141" t="s">
        <v>121</v>
      </c>
      <c r="BK165" s="149" t="e">
        <f>SUM(BK166:BK175)</f>
        <v>#REF!</v>
      </c>
    </row>
    <row r="166" spans="1:65" s="1" customFormat="1">
      <c r="A166" s="181"/>
      <c r="B166" s="202"/>
      <c r="C166" s="256">
        <v>41</v>
      </c>
      <c r="D166" s="214" t="s">
        <v>305</v>
      </c>
      <c r="E166" s="215" t="s">
        <v>306</v>
      </c>
      <c r="F166" s="216" t="s">
        <v>313</v>
      </c>
      <c r="G166" s="217" t="s">
        <v>231</v>
      </c>
      <c r="H166" s="218">
        <v>2</v>
      </c>
      <c r="I166" s="213"/>
      <c r="J166" s="213">
        <f>ROUND(I166*H166,2)</f>
        <v>0</v>
      </c>
      <c r="K166" s="209"/>
      <c r="L166" s="181"/>
      <c r="M166" s="184" t="s">
        <v>5</v>
      </c>
      <c r="N166" s="178" t="s">
        <v>41</v>
      </c>
      <c r="O166" s="179">
        <v>0.46500000000000002</v>
      </c>
      <c r="P166" s="179">
        <f>O166*H179</f>
        <v>0.68820000000000003</v>
      </c>
      <c r="Q166" s="179">
        <v>0</v>
      </c>
      <c r="R166" s="179">
        <f>Q166*H179</f>
        <v>0</v>
      </c>
      <c r="S166" s="179">
        <v>3.4200000000000001E-2</v>
      </c>
      <c r="T166" s="179">
        <f>S166*H179</f>
        <v>5.0616000000000001E-2</v>
      </c>
      <c r="U166" s="181"/>
      <c r="V166" s="181"/>
      <c r="AR166" s="22" t="s">
        <v>189</v>
      </c>
      <c r="AT166" s="22" t="s">
        <v>124</v>
      </c>
      <c r="AU166" s="22" t="s">
        <v>79</v>
      </c>
      <c r="AY166" s="22" t="s">
        <v>121</v>
      </c>
      <c r="BE166" s="164">
        <f>IF(N166="základní",J179,0)</f>
        <v>0</v>
      </c>
      <c r="BF166" s="164">
        <f>IF(N166="snížená",J179,0)</f>
        <v>0</v>
      </c>
      <c r="BG166" s="164">
        <f>IF(N166="zákl. přenesená",J179,0)</f>
        <v>0</v>
      </c>
      <c r="BH166" s="164">
        <f>IF(N166="sníž. přenesená",J179,0)</f>
        <v>0</v>
      </c>
      <c r="BI166" s="164">
        <f>IF(N166="nulová",J179,0)</f>
        <v>0</v>
      </c>
      <c r="BJ166" s="22" t="s">
        <v>77</v>
      </c>
      <c r="BK166" s="164">
        <f t="shared" ref="BK166" si="3">ROUND(I179*H179,2)</f>
        <v>0</v>
      </c>
      <c r="BL166" s="22" t="s">
        <v>189</v>
      </c>
      <c r="BM166" s="22" t="s">
        <v>232</v>
      </c>
    </row>
    <row r="167" spans="1:65" s="1" customFormat="1" ht="18">
      <c r="A167" s="191"/>
      <c r="B167" s="191"/>
      <c r="C167" s="272"/>
      <c r="D167" s="273"/>
      <c r="E167" s="294"/>
      <c r="F167" s="292" t="s">
        <v>317</v>
      </c>
      <c r="G167" s="270"/>
      <c r="H167" s="270"/>
      <c r="I167" s="270"/>
      <c r="J167" s="293">
        <f>J168+J172</f>
        <v>0</v>
      </c>
      <c r="K167" s="209"/>
      <c r="L167" s="191"/>
      <c r="M167" s="184" t="s">
        <v>5</v>
      </c>
      <c r="N167" s="178" t="s">
        <v>41</v>
      </c>
      <c r="O167" s="179">
        <v>1.4</v>
      </c>
      <c r="P167" s="179" t="e">
        <f>O167*#REF!</f>
        <v>#REF!</v>
      </c>
      <c r="Q167" s="179">
        <v>2.4119999999999999E-2</v>
      </c>
      <c r="R167" s="179" t="e">
        <f>Q167*#REF!</f>
        <v>#REF!</v>
      </c>
      <c r="S167" s="179">
        <v>0</v>
      </c>
      <c r="T167" s="179" t="e">
        <f>S167*#REF!</f>
        <v>#REF!</v>
      </c>
      <c r="U167" s="181"/>
      <c r="V167" s="181"/>
      <c r="AR167" s="22" t="s">
        <v>189</v>
      </c>
      <c r="AT167" s="22" t="s">
        <v>124</v>
      </c>
      <c r="AU167" s="22" t="s">
        <v>79</v>
      </c>
      <c r="AY167" s="22" t="s">
        <v>121</v>
      </c>
      <c r="BE167" s="164" t="e">
        <f>IF(N167="základní",#REF!,0)</f>
        <v>#REF!</v>
      </c>
      <c r="BF167" s="164">
        <f>IF(N167="snížená",#REF!,0)</f>
        <v>0</v>
      </c>
      <c r="BG167" s="164">
        <f>IF(N167="zákl. přenesená",#REF!,0)</f>
        <v>0</v>
      </c>
      <c r="BH167" s="164">
        <f>IF(N167="sníž. přenesená",#REF!,0)</f>
        <v>0</v>
      </c>
      <c r="BI167" s="164">
        <f>IF(N167="nulová",#REF!,0)</f>
        <v>0</v>
      </c>
      <c r="BJ167" s="22" t="s">
        <v>77</v>
      </c>
      <c r="BK167" s="164" t="e">
        <f>ROUND(#REF!*#REF!,2)</f>
        <v>#REF!</v>
      </c>
      <c r="BL167" s="22" t="s">
        <v>189</v>
      </c>
      <c r="BM167" s="22" t="s">
        <v>233</v>
      </c>
    </row>
    <row r="168" spans="1:65" s="1" customFormat="1" ht="18">
      <c r="A168" s="181"/>
      <c r="B168" s="202"/>
      <c r="C168" s="272"/>
      <c r="D168" s="273" t="s">
        <v>69</v>
      </c>
      <c r="E168" s="294" t="s">
        <v>178</v>
      </c>
      <c r="F168" s="294" t="s">
        <v>179</v>
      </c>
      <c r="G168" s="270"/>
      <c r="H168" s="270"/>
      <c r="I168" s="270"/>
      <c r="J168" s="295">
        <f>J169</f>
        <v>0</v>
      </c>
      <c r="K168" s="209"/>
      <c r="L168" s="181"/>
      <c r="M168" s="184" t="s">
        <v>5</v>
      </c>
      <c r="N168" s="178" t="s">
        <v>41</v>
      </c>
      <c r="O168" s="179">
        <v>0.36199999999999999</v>
      </c>
      <c r="P168" s="179">
        <f>O168*H180</f>
        <v>0.53576000000000001</v>
      </c>
      <c r="Q168" s="179">
        <v>0</v>
      </c>
      <c r="R168" s="179">
        <f>Q168*H180</f>
        <v>0</v>
      </c>
      <c r="S168" s="179">
        <v>1.9460000000000002E-2</v>
      </c>
      <c r="T168" s="179">
        <f>S168*H180</f>
        <v>2.8800800000000001E-2</v>
      </c>
      <c r="U168" s="181"/>
      <c r="V168" s="181"/>
      <c r="AR168" s="22" t="s">
        <v>189</v>
      </c>
      <c r="AT168" s="22" t="s">
        <v>124</v>
      </c>
      <c r="AU168" s="22" t="s">
        <v>79</v>
      </c>
      <c r="AY168" s="22" t="s">
        <v>121</v>
      </c>
      <c r="BE168" s="164">
        <f>IF(N168="základní",J180,0)</f>
        <v>0</v>
      </c>
      <c r="BF168" s="164">
        <f>IF(N168="snížená",J180,0)</f>
        <v>0</v>
      </c>
      <c r="BG168" s="164">
        <f>IF(N168="zákl. přenesená",J180,0)</f>
        <v>0</v>
      </c>
      <c r="BH168" s="164">
        <f>IF(N168="sníž. přenesená",J180,0)</f>
        <v>0</v>
      </c>
      <c r="BI168" s="164">
        <f>IF(N168="nulová",J180,0)</f>
        <v>0</v>
      </c>
      <c r="BJ168" s="22" t="s">
        <v>77</v>
      </c>
      <c r="BK168" s="164">
        <f t="shared" ref="BK168" si="4">ROUND(I180*H180,2)</f>
        <v>0</v>
      </c>
      <c r="BL168" s="22" t="s">
        <v>189</v>
      </c>
      <c r="BM168" s="22" t="s">
        <v>234</v>
      </c>
    </row>
    <row r="169" spans="1:65" s="1" customFormat="1" ht="15">
      <c r="A169" s="181"/>
      <c r="B169" s="202"/>
      <c r="C169" s="272"/>
      <c r="D169" s="273" t="s">
        <v>69</v>
      </c>
      <c r="E169" s="274">
        <v>1</v>
      </c>
      <c r="F169" s="274" t="s">
        <v>282</v>
      </c>
      <c r="G169" s="270"/>
      <c r="H169" s="270"/>
      <c r="I169" s="270"/>
      <c r="J169" s="296">
        <f>SUM(J170:J171)</f>
        <v>0</v>
      </c>
      <c r="K169" s="210"/>
      <c r="L169" s="181"/>
      <c r="M169" s="184" t="s">
        <v>5</v>
      </c>
      <c r="N169" s="178" t="s">
        <v>41</v>
      </c>
      <c r="O169" s="179">
        <v>1.1000000000000001</v>
      </c>
      <c r="P169" s="179">
        <f>O169*H181</f>
        <v>1.6280000000000001</v>
      </c>
      <c r="Q169" s="179">
        <v>1.8600000000000001E-3</v>
      </c>
      <c r="R169" s="179">
        <f>Q169*H181</f>
        <v>2.7528000000000001E-3</v>
      </c>
      <c r="S169" s="179">
        <v>0</v>
      </c>
      <c r="T169" s="179">
        <f>S169*H181</f>
        <v>0</v>
      </c>
      <c r="U169" s="181"/>
      <c r="V169" s="181"/>
      <c r="AR169" s="22" t="s">
        <v>189</v>
      </c>
      <c r="AT169" s="22" t="s">
        <v>124</v>
      </c>
      <c r="AU169" s="22" t="s">
        <v>79</v>
      </c>
      <c r="AY169" s="22" t="s">
        <v>121</v>
      </c>
      <c r="BE169" s="164">
        <f>IF(N169="základní",J181,0)</f>
        <v>0</v>
      </c>
      <c r="BF169" s="164">
        <f>IF(N169="snížená",J181,0)</f>
        <v>0</v>
      </c>
      <c r="BG169" s="164">
        <f>IF(N169="zákl. přenesená",J181,0)</f>
        <v>0</v>
      </c>
      <c r="BH169" s="164">
        <f>IF(N169="sníž. přenesená",J181,0)</f>
        <v>0</v>
      </c>
      <c r="BI169" s="164">
        <f>IF(N169="nulová",J181,0)</f>
        <v>0</v>
      </c>
      <c r="BJ169" s="22" t="s">
        <v>77</v>
      </c>
      <c r="BK169" s="164">
        <f>ROUND(I181*H181,2)</f>
        <v>0</v>
      </c>
      <c r="BL169" s="22" t="s">
        <v>189</v>
      </c>
      <c r="BM169" s="22" t="s">
        <v>235</v>
      </c>
    </row>
    <row r="170" spans="1:65" s="1" customFormat="1">
      <c r="A170" s="181"/>
      <c r="B170" s="202"/>
      <c r="C170" s="266">
        <v>42</v>
      </c>
      <c r="D170" s="259" t="s">
        <v>124</v>
      </c>
      <c r="E170" s="260" t="s">
        <v>390</v>
      </c>
      <c r="F170" s="261" t="s">
        <v>391</v>
      </c>
      <c r="G170" s="262" t="s">
        <v>181</v>
      </c>
      <c r="H170" s="263">
        <v>1</v>
      </c>
      <c r="I170" s="264"/>
      <c r="J170" s="265">
        <f>ROUND(I170*H170,15)</f>
        <v>0</v>
      </c>
      <c r="K170" s="209"/>
      <c r="L170" s="181"/>
      <c r="M170" s="237" t="s">
        <v>5</v>
      </c>
      <c r="N170" s="190" t="s">
        <v>41</v>
      </c>
      <c r="O170" s="179">
        <v>0</v>
      </c>
      <c r="P170" s="179">
        <f>O170*H185</f>
        <v>0</v>
      </c>
      <c r="Q170" s="179">
        <v>1.2E-2</v>
      </c>
      <c r="R170" s="179">
        <f>Q170*H185</f>
        <v>0</v>
      </c>
      <c r="S170" s="179">
        <v>0</v>
      </c>
      <c r="T170" s="179">
        <f>S170*H185</f>
        <v>0</v>
      </c>
      <c r="U170" s="181"/>
      <c r="V170" s="181"/>
      <c r="AR170" s="22" t="s">
        <v>205</v>
      </c>
      <c r="AT170" s="22" t="s">
        <v>236</v>
      </c>
      <c r="AU170" s="22" t="s">
        <v>79</v>
      </c>
      <c r="AY170" s="22" t="s">
        <v>121</v>
      </c>
      <c r="BE170" s="164">
        <f>IF(N170="základní",J185,0)</f>
        <v>0</v>
      </c>
      <c r="BF170" s="164">
        <f>IF(N170="snížená",J185,0)</f>
        <v>0</v>
      </c>
      <c r="BG170" s="164">
        <f>IF(N170="zákl. přenesená",J185,0)</f>
        <v>0</v>
      </c>
      <c r="BH170" s="164">
        <f>IF(N170="sníž. přenesená",J185,0)</f>
        <v>0</v>
      </c>
      <c r="BI170" s="164">
        <f>IF(N170="nulová",J185,0)</f>
        <v>0</v>
      </c>
      <c r="BJ170" s="22" t="s">
        <v>77</v>
      </c>
      <c r="BK170" s="164">
        <f>ROUND(I185*H185,2)</f>
        <v>0</v>
      </c>
      <c r="BL170" s="22" t="s">
        <v>189</v>
      </c>
      <c r="BM170" s="22" t="s">
        <v>237</v>
      </c>
    </row>
    <row r="171" spans="1:65" s="1" customFormat="1">
      <c r="A171" s="181"/>
      <c r="B171" s="202"/>
      <c r="C171" s="266">
        <v>43</v>
      </c>
      <c r="D171" s="259" t="s">
        <v>124</v>
      </c>
      <c r="E171" s="260" t="s">
        <v>392</v>
      </c>
      <c r="F171" s="261" t="s">
        <v>393</v>
      </c>
      <c r="G171" s="262" t="s">
        <v>181</v>
      </c>
      <c r="H171" s="263">
        <v>1</v>
      </c>
      <c r="I171" s="264"/>
      <c r="J171" s="265">
        <f>ROUND(I171*H171,15)</f>
        <v>0</v>
      </c>
      <c r="K171" s="210"/>
      <c r="L171" s="181"/>
      <c r="M171" s="184" t="s">
        <v>5</v>
      </c>
      <c r="N171" s="178" t="s">
        <v>41</v>
      </c>
      <c r="O171" s="179">
        <v>0.44500000000000001</v>
      </c>
      <c r="P171" s="179">
        <f>O171*H186</f>
        <v>0</v>
      </c>
      <c r="Q171" s="179">
        <v>0</v>
      </c>
      <c r="R171" s="179">
        <f>Q171*H186</f>
        <v>0</v>
      </c>
      <c r="S171" s="179">
        <v>1.7600000000000001E-3</v>
      </c>
      <c r="T171" s="179">
        <f>S171*H186</f>
        <v>0</v>
      </c>
      <c r="U171" s="181"/>
      <c r="V171" s="181"/>
      <c r="AR171" s="22" t="s">
        <v>189</v>
      </c>
      <c r="AT171" s="22" t="s">
        <v>124</v>
      </c>
      <c r="AU171" s="22" t="s">
        <v>79</v>
      </c>
      <c r="AY171" s="22" t="s">
        <v>121</v>
      </c>
      <c r="BE171" s="164">
        <f>IF(N171="základní",J186,0)</f>
        <v>0</v>
      </c>
      <c r="BF171" s="164">
        <f>IF(N171="snížená",J186,0)</f>
        <v>0</v>
      </c>
      <c r="BG171" s="164">
        <f>IF(N171="zákl. přenesená",J186,0)</f>
        <v>0</v>
      </c>
      <c r="BH171" s="164">
        <f>IF(N171="sníž. přenesená",J186,0)</f>
        <v>0</v>
      </c>
      <c r="BI171" s="164">
        <f>IF(N171="nulová",J186,0)</f>
        <v>0</v>
      </c>
      <c r="BJ171" s="22" t="s">
        <v>77</v>
      </c>
      <c r="BK171" s="164">
        <f>ROUND(I186*H186,2)</f>
        <v>0</v>
      </c>
      <c r="BL171" s="22" t="s">
        <v>189</v>
      </c>
      <c r="BM171" s="22" t="s">
        <v>238</v>
      </c>
    </row>
    <row r="172" spans="1:65" s="1" customFormat="1" ht="18">
      <c r="A172" s="181"/>
      <c r="B172" s="202"/>
      <c r="C172" s="272"/>
      <c r="D172" s="273" t="s">
        <v>69</v>
      </c>
      <c r="E172" s="294" t="s">
        <v>224</v>
      </c>
      <c r="F172" s="294" t="s">
        <v>225</v>
      </c>
      <c r="G172" s="270"/>
      <c r="H172" s="270"/>
      <c r="I172" s="270"/>
      <c r="J172" s="295">
        <f>J173+J178+J182</f>
        <v>0</v>
      </c>
      <c r="K172" s="211"/>
      <c r="L172" s="194"/>
      <c r="M172" s="184" t="s">
        <v>5</v>
      </c>
      <c r="N172" s="178" t="s">
        <v>41</v>
      </c>
      <c r="O172" s="179">
        <v>1</v>
      </c>
      <c r="P172" s="179">
        <f>O172*H187</f>
        <v>1</v>
      </c>
      <c r="Q172" s="179">
        <v>2.7399999999999998E-3</v>
      </c>
      <c r="R172" s="179">
        <f>Q172*H187</f>
        <v>2.7399999999999998E-3</v>
      </c>
      <c r="S172" s="179">
        <v>0</v>
      </c>
      <c r="T172" s="179">
        <f>S172*H187</f>
        <v>0</v>
      </c>
      <c r="U172" s="181"/>
      <c r="V172" s="181"/>
      <c r="AR172" s="22" t="s">
        <v>189</v>
      </c>
      <c r="AT172" s="22" t="s">
        <v>124</v>
      </c>
      <c r="AU172" s="22" t="s">
        <v>79</v>
      </c>
      <c r="AY172" s="22" t="s">
        <v>121</v>
      </c>
      <c r="BE172" s="164">
        <f>IF(N172="základní",J187,0)</f>
        <v>0</v>
      </c>
      <c r="BF172" s="164">
        <f>IF(N172="snížená",J187,0)</f>
        <v>0</v>
      </c>
      <c r="BG172" s="164">
        <f>IF(N172="zákl. přenesená",J187,0)</f>
        <v>0</v>
      </c>
      <c r="BH172" s="164">
        <f>IF(N172="sníž. přenesená",J187,0)</f>
        <v>0</v>
      </c>
      <c r="BI172" s="164">
        <f>IF(N172="nulová",J187,0)</f>
        <v>0</v>
      </c>
      <c r="BJ172" s="22" t="s">
        <v>77</v>
      </c>
      <c r="BK172" s="164">
        <f>ROUND(I187*H187,2)</f>
        <v>0</v>
      </c>
      <c r="BL172" s="22" t="s">
        <v>189</v>
      </c>
      <c r="BM172" s="22" t="s">
        <v>239</v>
      </c>
    </row>
    <row r="173" spans="1:65" s="1" customFormat="1" ht="15">
      <c r="A173" s="181"/>
      <c r="B173" s="202"/>
      <c r="C173" s="272"/>
      <c r="D173" s="273" t="s">
        <v>69</v>
      </c>
      <c r="E173" s="274" t="s">
        <v>226</v>
      </c>
      <c r="F173" s="274" t="s">
        <v>227</v>
      </c>
      <c r="G173" s="270"/>
      <c r="H173" s="270"/>
      <c r="I173" s="270"/>
      <c r="J173" s="296">
        <f>SUM(J174:J177)</f>
        <v>0</v>
      </c>
      <c r="K173" s="210"/>
      <c r="L173" s="181"/>
      <c r="M173" s="184" t="s">
        <v>5</v>
      </c>
      <c r="N173" s="178" t="s">
        <v>41</v>
      </c>
      <c r="O173" s="179">
        <v>0</v>
      </c>
      <c r="P173" s="179">
        <f>O173*H188</f>
        <v>0</v>
      </c>
      <c r="Q173" s="179">
        <v>0</v>
      </c>
      <c r="R173" s="179">
        <f>Q173*H188</f>
        <v>0</v>
      </c>
      <c r="S173" s="179">
        <v>0</v>
      </c>
      <c r="T173" s="179">
        <f>S173*H188</f>
        <v>0</v>
      </c>
      <c r="U173" s="181"/>
      <c r="V173" s="181"/>
      <c r="AR173" s="22" t="s">
        <v>189</v>
      </c>
      <c r="AT173" s="22" t="s">
        <v>124</v>
      </c>
      <c r="AU173" s="22" t="s">
        <v>79</v>
      </c>
      <c r="AY173" s="22" t="s">
        <v>121</v>
      </c>
      <c r="BE173" s="164">
        <f>IF(N173="základní",J188,0)</f>
        <v>0</v>
      </c>
      <c r="BF173" s="164">
        <f>IF(N173="snížená",J188,0)</f>
        <v>0</v>
      </c>
      <c r="BG173" s="164">
        <f>IF(N173="zákl. přenesená",J188,0)</f>
        <v>0</v>
      </c>
      <c r="BH173" s="164">
        <f>IF(N173="sníž. přenesená",J188,0)</f>
        <v>0</v>
      </c>
      <c r="BI173" s="164">
        <f>IF(N173="nulová",J188,0)</f>
        <v>0</v>
      </c>
      <c r="BJ173" s="22" t="s">
        <v>77</v>
      </c>
      <c r="BK173" s="164">
        <f>ROUND(I188*H188,2)</f>
        <v>0</v>
      </c>
      <c r="BL173" s="22" t="s">
        <v>189</v>
      </c>
      <c r="BM173" s="22" t="s">
        <v>240</v>
      </c>
    </row>
    <row r="174" spans="1:65" s="1" customFormat="1">
      <c r="A174" s="181"/>
      <c r="B174" s="202"/>
      <c r="C174" s="256">
        <v>44</v>
      </c>
      <c r="D174" s="214" t="s">
        <v>124</v>
      </c>
      <c r="E174" s="215" t="s">
        <v>293</v>
      </c>
      <c r="F174" s="216" t="s">
        <v>335</v>
      </c>
      <c r="G174" s="217" t="s">
        <v>181</v>
      </c>
      <c r="H174" s="218">
        <v>12</v>
      </c>
      <c r="I174" s="213"/>
      <c r="J174" s="213">
        <f>ROUND(I174*H174,2)</f>
        <v>0</v>
      </c>
      <c r="K174" s="210"/>
      <c r="L174" s="181"/>
      <c r="M174" s="181"/>
      <c r="N174" s="181"/>
      <c r="O174" s="181"/>
      <c r="P174" s="181"/>
      <c r="Q174" s="181"/>
      <c r="R174" s="181"/>
      <c r="S174" s="181"/>
      <c r="T174" s="181"/>
      <c r="U174" s="181"/>
      <c r="V174" s="181"/>
      <c r="AT174" s="22" t="s">
        <v>131</v>
      </c>
      <c r="AU174" s="22" t="s">
        <v>79</v>
      </c>
    </row>
    <row r="175" spans="1:65" s="1" customFormat="1">
      <c r="A175" s="181"/>
      <c r="B175" s="202"/>
      <c r="C175" s="300">
        <v>45</v>
      </c>
      <c r="D175" s="301" t="s">
        <v>236</v>
      </c>
      <c r="E175" s="302" t="s">
        <v>295</v>
      </c>
      <c r="F175" s="303" t="s">
        <v>296</v>
      </c>
      <c r="G175" s="304" t="s">
        <v>181</v>
      </c>
      <c r="H175" s="305">
        <v>12</v>
      </c>
      <c r="I175" s="306"/>
      <c r="J175" s="306">
        <f>ROUND(I175*H175,2)</f>
        <v>0</v>
      </c>
      <c r="K175" s="209"/>
      <c r="L175" s="181"/>
      <c r="M175" s="184" t="s">
        <v>5</v>
      </c>
      <c r="N175" s="178" t="s">
        <v>41</v>
      </c>
      <c r="O175" s="179">
        <v>0</v>
      </c>
      <c r="P175" s="179">
        <f>O175*H198</f>
        <v>0</v>
      </c>
      <c r="Q175" s="179">
        <v>0</v>
      </c>
      <c r="R175" s="179">
        <f>Q175*H198</f>
        <v>0</v>
      </c>
      <c r="S175" s="179">
        <v>0</v>
      </c>
      <c r="T175" s="179">
        <f>S175*H198</f>
        <v>0</v>
      </c>
      <c r="U175" s="181"/>
      <c r="V175" s="181"/>
      <c r="AR175" s="22" t="s">
        <v>189</v>
      </c>
      <c r="AT175" s="22" t="s">
        <v>124</v>
      </c>
      <c r="AU175" s="22" t="s">
        <v>79</v>
      </c>
      <c r="AY175" s="22" t="s">
        <v>121</v>
      </c>
      <c r="BE175" s="164">
        <f>IF(N175="základní",J198,0)</f>
        <v>0</v>
      </c>
      <c r="BF175" s="164">
        <f>IF(N175="snížená",J198,0)</f>
        <v>0</v>
      </c>
      <c r="BG175" s="164">
        <f>IF(N175="zákl. přenesená",J198,0)</f>
        <v>0</v>
      </c>
      <c r="BH175" s="164">
        <f>IF(N175="sníž. přenesená",J198,0)</f>
        <v>0</v>
      </c>
      <c r="BI175" s="164">
        <f>IF(N175="nulová",J198,0)</f>
        <v>0</v>
      </c>
      <c r="BJ175" s="22" t="s">
        <v>77</v>
      </c>
      <c r="BK175" s="164">
        <f>ROUND(I198*H198,2)</f>
        <v>0</v>
      </c>
      <c r="BL175" s="22" t="s">
        <v>189</v>
      </c>
      <c r="BM175" s="22" t="s">
        <v>241</v>
      </c>
    </row>
    <row r="176" spans="1:65" s="10" customFormat="1" ht="27">
      <c r="A176" s="181"/>
      <c r="B176" s="181"/>
      <c r="C176" s="256">
        <v>46</v>
      </c>
      <c r="D176" s="214" t="s">
        <v>124</v>
      </c>
      <c r="E176" s="215" t="s">
        <v>318</v>
      </c>
      <c r="F176" s="216" t="s">
        <v>319</v>
      </c>
      <c r="G176" s="217" t="s">
        <v>181</v>
      </c>
      <c r="H176" s="218">
        <v>13.2</v>
      </c>
      <c r="I176" s="213"/>
      <c r="J176" s="213">
        <f>ROUND(I176*H176,2)</f>
        <v>0</v>
      </c>
      <c r="K176" s="210"/>
      <c r="L176" s="181"/>
      <c r="M176" s="191"/>
      <c r="N176" s="191"/>
      <c r="O176" s="191"/>
      <c r="P176" s="236">
        <f>SUM(P177:P179)</f>
        <v>0</v>
      </c>
      <c r="Q176" s="191"/>
      <c r="R176" s="236">
        <f>SUM(R177:R179)</f>
        <v>0</v>
      </c>
      <c r="S176" s="191"/>
      <c r="T176" s="236">
        <f>SUM(T177:T179)</f>
        <v>0</v>
      </c>
      <c r="U176" s="191"/>
      <c r="V176" s="191"/>
      <c r="AR176" s="141" t="s">
        <v>79</v>
      </c>
      <c r="AT176" s="148" t="s">
        <v>69</v>
      </c>
      <c r="AU176" s="148" t="s">
        <v>77</v>
      </c>
      <c r="AY176" s="141" t="s">
        <v>121</v>
      </c>
      <c r="BK176" s="149">
        <f>SUM(BK177:BK179)</f>
        <v>0</v>
      </c>
    </row>
    <row r="177" spans="1:65" s="1" customFormat="1">
      <c r="A177" s="181"/>
      <c r="B177" s="202"/>
      <c r="C177" s="256">
        <v>47</v>
      </c>
      <c r="D177" s="214" t="s">
        <v>124</v>
      </c>
      <c r="E177" s="215" t="s">
        <v>320</v>
      </c>
      <c r="F177" s="216" t="s">
        <v>321</v>
      </c>
      <c r="G177" s="217" t="s">
        <v>185</v>
      </c>
      <c r="H177" s="218">
        <v>26.5</v>
      </c>
      <c r="I177" s="213"/>
      <c r="J177" s="213">
        <f>ROUND(I177*H177,2)</f>
        <v>0</v>
      </c>
      <c r="K177" s="210"/>
      <c r="L177" s="181"/>
      <c r="M177" s="184" t="s">
        <v>5</v>
      </c>
      <c r="N177" s="178" t="s">
        <v>41</v>
      </c>
      <c r="O177" s="179">
        <v>0</v>
      </c>
      <c r="P177" s="179">
        <f>O177*H208</f>
        <v>0</v>
      </c>
      <c r="Q177" s="179">
        <v>0</v>
      </c>
      <c r="R177" s="179">
        <f>Q177*H208</f>
        <v>0</v>
      </c>
      <c r="S177" s="179">
        <v>0</v>
      </c>
      <c r="T177" s="179">
        <f>S177*H208</f>
        <v>0</v>
      </c>
      <c r="U177" s="181"/>
      <c r="V177" s="181"/>
      <c r="AR177" s="22" t="s">
        <v>189</v>
      </c>
      <c r="AT177" s="22" t="s">
        <v>124</v>
      </c>
      <c r="AU177" s="22" t="s">
        <v>79</v>
      </c>
      <c r="AY177" s="22" t="s">
        <v>121</v>
      </c>
      <c r="BE177" s="164">
        <f>IF(N177="základní",J208,0)</f>
        <v>0</v>
      </c>
      <c r="BF177" s="164">
        <f>IF(N177="snížená",J208,0)</f>
        <v>0</v>
      </c>
      <c r="BG177" s="164">
        <f>IF(N177="zákl. přenesená",J208,0)</f>
        <v>0</v>
      </c>
      <c r="BH177" s="164">
        <f>IF(N177="sníž. přenesená",J208,0)</f>
        <v>0</v>
      </c>
      <c r="BI177" s="164">
        <f>IF(N177="nulová",J208,0)</f>
        <v>0</v>
      </c>
      <c r="BJ177" s="22" t="s">
        <v>77</v>
      </c>
      <c r="BK177" s="164">
        <f>ROUND(I208*H208,2)</f>
        <v>0</v>
      </c>
      <c r="BL177" s="22" t="s">
        <v>189</v>
      </c>
      <c r="BM177" s="22" t="s">
        <v>242</v>
      </c>
    </row>
    <row r="178" spans="1:65" s="1" customFormat="1" ht="15">
      <c r="A178" s="191"/>
      <c r="B178" s="191"/>
      <c r="C178" s="272"/>
      <c r="D178" s="273" t="s">
        <v>69</v>
      </c>
      <c r="E178" s="274" t="s">
        <v>297</v>
      </c>
      <c r="F178" s="274" t="s">
        <v>298</v>
      </c>
      <c r="G178" s="270"/>
      <c r="H178" s="270"/>
      <c r="I178" s="270"/>
      <c r="J178" s="296">
        <f>SUM(J179:J181)</f>
        <v>0</v>
      </c>
      <c r="K178" s="210"/>
      <c r="L178" s="191"/>
      <c r="M178" s="181"/>
      <c r="N178" s="181"/>
      <c r="O178" s="181"/>
      <c r="P178" s="181"/>
      <c r="Q178" s="181"/>
      <c r="R178" s="181"/>
      <c r="S178" s="181"/>
      <c r="T178" s="181"/>
      <c r="U178" s="181"/>
      <c r="V178" s="181"/>
      <c r="AT178" s="22" t="s">
        <v>131</v>
      </c>
      <c r="AU178" s="22" t="s">
        <v>79</v>
      </c>
    </row>
    <row r="179" spans="1:65" s="1" customFormat="1">
      <c r="A179" s="181"/>
      <c r="B179" s="202"/>
      <c r="C179" s="256">
        <v>48</v>
      </c>
      <c r="D179" s="214" t="s">
        <v>124</v>
      </c>
      <c r="E179" s="215" t="s">
        <v>299</v>
      </c>
      <c r="F179" s="216" t="s">
        <v>379</v>
      </c>
      <c r="G179" s="217" t="s">
        <v>193</v>
      </c>
      <c r="H179" s="218">
        <v>1.48</v>
      </c>
      <c r="I179" s="213"/>
      <c r="J179" s="213">
        <f>ROUND(I179*H179,2)</f>
        <v>0</v>
      </c>
      <c r="K179" s="211"/>
      <c r="L179" s="181"/>
      <c r="M179" s="184" t="s">
        <v>5</v>
      </c>
      <c r="N179" s="178" t="s">
        <v>41</v>
      </c>
      <c r="O179" s="179">
        <v>0</v>
      </c>
      <c r="P179" s="179">
        <f>O179*H212</f>
        <v>0</v>
      </c>
      <c r="Q179" s="179">
        <v>0</v>
      </c>
      <c r="R179" s="179">
        <f>Q179*H212</f>
        <v>0</v>
      </c>
      <c r="S179" s="179">
        <v>0</v>
      </c>
      <c r="T179" s="179">
        <f>S179*H212</f>
        <v>0</v>
      </c>
      <c r="U179" s="181"/>
      <c r="V179" s="181"/>
      <c r="AR179" s="22" t="s">
        <v>189</v>
      </c>
      <c r="AT179" s="22" t="s">
        <v>124</v>
      </c>
      <c r="AU179" s="22" t="s">
        <v>79</v>
      </c>
      <c r="AY179" s="22" t="s">
        <v>121</v>
      </c>
      <c r="BE179" s="164">
        <f>IF(N179="základní",J212,0)</f>
        <v>0</v>
      </c>
      <c r="BF179" s="164">
        <f>IF(N179="snížená",J212,0)</f>
        <v>0</v>
      </c>
      <c r="BG179" s="164">
        <f>IF(N179="zákl. přenesená",J212,0)</f>
        <v>0</v>
      </c>
      <c r="BH179" s="164">
        <f>IF(N179="sníž. přenesená",J212,0)</f>
        <v>0</v>
      </c>
      <c r="BI179" s="164">
        <f>IF(N179="nulová",J212,0)</f>
        <v>0</v>
      </c>
      <c r="BJ179" s="22" t="s">
        <v>77</v>
      </c>
      <c r="BK179" s="164">
        <f>ROUND(I212*H212,2)</f>
        <v>0</v>
      </c>
      <c r="BL179" s="22" t="s">
        <v>189</v>
      </c>
      <c r="BM179" s="22" t="s">
        <v>243</v>
      </c>
    </row>
    <row r="180" spans="1:65" s="188" customFormat="1" ht="27">
      <c r="A180" s="181"/>
      <c r="B180" s="202"/>
      <c r="C180" s="256">
        <v>49</v>
      </c>
      <c r="D180" s="214" t="s">
        <v>124</v>
      </c>
      <c r="E180" s="215" t="s">
        <v>301</v>
      </c>
      <c r="F180" s="216" t="s">
        <v>302</v>
      </c>
      <c r="G180" s="217" t="s">
        <v>193</v>
      </c>
      <c r="H180" s="218">
        <v>1.48</v>
      </c>
      <c r="I180" s="213"/>
      <c r="J180" s="213">
        <f>ROUND(I180*H180,2)</f>
        <v>0</v>
      </c>
      <c r="K180" s="209"/>
      <c r="L180" s="181"/>
      <c r="M180" s="184"/>
      <c r="N180" s="178"/>
      <c r="O180" s="179"/>
      <c r="P180" s="179"/>
      <c r="Q180" s="179"/>
      <c r="R180" s="179"/>
      <c r="S180" s="179"/>
      <c r="T180" s="179"/>
      <c r="U180" s="181"/>
      <c r="V180" s="181"/>
      <c r="AR180" s="22"/>
      <c r="AT180" s="22"/>
      <c r="AU180" s="22"/>
      <c r="AY180" s="22"/>
      <c r="BE180" s="164"/>
      <c r="BF180" s="164"/>
      <c r="BG180" s="164"/>
      <c r="BH180" s="164"/>
      <c r="BI180" s="164"/>
      <c r="BJ180" s="22"/>
      <c r="BK180" s="164"/>
      <c r="BL180" s="22"/>
      <c r="BM180" s="22"/>
    </row>
    <row r="181" spans="1:65" s="188" customFormat="1">
      <c r="A181" s="181"/>
      <c r="B181" s="202"/>
      <c r="C181" s="256">
        <v>50</v>
      </c>
      <c r="D181" s="214" t="s">
        <v>124</v>
      </c>
      <c r="E181" s="215" t="s">
        <v>322</v>
      </c>
      <c r="F181" s="216" t="s">
        <v>323</v>
      </c>
      <c r="G181" s="217" t="s">
        <v>193</v>
      </c>
      <c r="H181" s="218">
        <v>1.48</v>
      </c>
      <c r="I181" s="213"/>
      <c r="J181" s="213">
        <f>ROUND(I181*H181,2)</f>
        <v>0</v>
      </c>
      <c r="K181" s="210"/>
      <c r="L181" s="181"/>
      <c r="M181" s="184"/>
      <c r="N181" s="178"/>
      <c r="O181" s="179"/>
      <c r="P181" s="179"/>
      <c r="Q181" s="179"/>
      <c r="R181" s="179"/>
      <c r="S181" s="179"/>
      <c r="T181" s="179"/>
      <c r="U181" s="181"/>
      <c r="V181" s="181"/>
      <c r="AR181" s="22"/>
      <c r="AT181" s="22"/>
      <c r="AU181" s="22"/>
      <c r="AY181" s="22"/>
      <c r="BE181" s="164"/>
      <c r="BF181" s="164"/>
      <c r="BG181" s="164"/>
      <c r="BH181" s="164"/>
      <c r="BI181" s="164"/>
      <c r="BJ181" s="22"/>
      <c r="BK181" s="164"/>
      <c r="BL181" s="22"/>
      <c r="BM181" s="22"/>
    </row>
    <row r="182" spans="1:65" s="188" customFormat="1" ht="15">
      <c r="A182" s="181"/>
      <c r="B182" s="202"/>
      <c r="C182" s="256"/>
      <c r="D182" s="273" t="s">
        <v>69</v>
      </c>
      <c r="E182" s="274" t="s">
        <v>289</v>
      </c>
      <c r="F182" s="274" t="s">
        <v>290</v>
      </c>
      <c r="G182" s="270"/>
      <c r="H182" s="270"/>
      <c r="I182" s="270"/>
      <c r="J182" s="296">
        <f>SUM(J183,J184)</f>
        <v>0</v>
      </c>
      <c r="K182" s="210"/>
      <c r="L182" s="181"/>
      <c r="M182" s="184"/>
      <c r="N182" s="178"/>
      <c r="O182" s="179"/>
      <c r="P182" s="179"/>
      <c r="Q182" s="179"/>
      <c r="R182" s="179"/>
      <c r="S182" s="179"/>
      <c r="T182" s="179"/>
      <c r="U182" s="181"/>
      <c r="V182" s="181"/>
      <c r="AR182" s="22"/>
      <c r="AT182" s="22"/>
      <c r="AU182" s="22"/>
      <c r="AY182" s="22"/>
      <c r="BE182" s="164"/>
      <c r="BF182" s="164"/>
      <c r="BG182" s="164"/>
      <c r="BH182" s="164"/>
      <c r="BI182" s="164"/>
      <c r="BJ182" s="22"/>
      <c r="BK182" s="164"/>
      <c r="BL182" s="22"/>
      <c r="BM182" s="22"/>
    </row>
    <row r="183" spans="1:65" s="188" customFormat="1" ht="27">
      <c r="A183" s="181"/>
      <c r="B183" s="202"/>
      <c r="C183" s="256">
        <v>51</v>
      </c>
      <c r="D183" s="214" t="s">
        <v>124</v>
      </c>
      <c r="E183" s="215" t="s">
        <v>385</v>
      </c>
      <c r="F183" s="216" t="s">
        <v>386</v>
      </c>
      <c r="G183" s="217" t="s">
        <v>231</v>
      </c>
      <c r="H183" s="218">
        <v>2.76</v>
      </c>
      <c r="I183" s="213"/>
      <c r="J183" s="213">
        <f>ROUND(I183*H183,2)</f>
        <v>0</v>
      </c>
      <c r="K183" s="209"/>
      <c r="L183" s="181"/>
      <c r="M183" s="184"/>
      <c r="N183" s="178"/>
      <c r="O183" s="179"/>
      <c r="P183" s="179"/>
      <c r="Q183" s="179"/>
      <c r="R183" s="179"/>
      <c r="S183" s="179"/>
      <c r="T183" s="179"/>
      <c r="U183" s="181"/>
      <c r="V183" s="181"/>
      <c r="AR183" s="22"/>
      <c r="AT183" s="22"/>
      <c r="AU183" s="22"/>
      <c r="AY183" s="22"/>
      <c r="BE183" s="164"/>
      <c r="BF183" s="164"/>
      <c r="BG183" s="164"/>
      <c r="BH183" s="164"/>
      <c r="BI183" s="164"/>
      <c r="BJ183" s="22"/>
      <c r="BK183" s="164"/>
      <c r="BL183" s="22"/>
      <c r="BM183" s="22"/>
    </row>
    <row r="184" spans="1:65" s="188" customFormat="1" ht="27">
      <c r="A184" s="181"/>
      <c r="B184" s="202"/>
      <c r="C184" s="256">
        <v>52</v>
      </c>
      <c r="D184" s="214" t="s">
        <v>124</v>
      </c>
      <c r="E184" s="215" t="s">
        <v>385</v>
      </c>
      <c r="F184" s="216" t="s">
        <v>387</v>
      </c>
      <c r="G184" s="217" t="s">
        <v>231</v>
      </c>
      <c r="H184" s="218">
        <v>1.84</v>
      </c>
      <c r="I184" s="213"/>
      <c r="J184" s="213">
        <f>ROUND(I184*H184,2)</f>
        <v>0</v>
      </c>
      <c r="K184" s="209"/>
      <c r="L184" s="181"/>
      <c r="M184" s="184"/>
      <c r="N184" s="178"/>
      <c r="O184" s="179"/>
      <c r="P184" s="179"/>
      <c r="Q184" s="179"/>
      <c r="R184" s="179"/>
      <c r="S184" s="179"/>
      <c r="T184" s="179"/>
      <c r="U184" s="181"/>
      <c r="V184" s="181"/>
      <c r="AR184" s="22"/>
      <c r="AT184" s="22"/>
      <c r="AU184" s="22"/>
      <c r="AY184" s="22"/>
      <c r="BE184" s="164"/>
      <c r="BF184" s="164"/>
      <c r="BG184" s="164"/>
      <c r="BH184" s="164"/>
      <c r="BI184" s="164"/>
      <c r="BJ184" s="22"/>
      <c r="BK184" s="164"/>
      <c r="BL184" s="22"/>
      <c r="BM184" s="22"/>
    </row>
    <row r="185" spans="1:65" s="188" customFormat="1" ht="18">
      <c r="A185" s="181"/>
      <c r="B185" s="202"/>
      <c r="C185" s="300"/>
      <c r="D185" s="301"/>
      <c r="E185" s="302"/>
      <c r="F185" s="292" t="s">
        <v>324</v>
      </c>
      <c r="G185" s="304"/>
      <c r="H185" s="305"/>
      <c r="I185" s="306"/>
      <c r="J185" s="293">
        <f>J186</f>
        <v>0</v>
      </c>
      <c r="K185" s="210"/>
      <c r="L185" s="181"/>
      <c r="M185" s="184"/>
      <c r="N185" s="178"/>
      <c r="O185" s="179"/>
      <c r="P185" s="179"/>
      <c r="Q185" s="179"/>
      <c r="R185" s="179"/>
      <c r="S185" s="179"/>
      <c r="T185" s="179"/>
      <c r="U185" s="181"/>
      <c r="V185" s="181"/>
      <c r="AR185" s="22"/>
      <c r="AT185" s="22"/>
      <c r="AU185" s="22"/>
      <c r="AY185" s="22"/>
      <c r="BE185" s="164"/>
      <c r="BF185" s="164"/>
      <c r="BG185" s="164"/>
      <c r="BH185" s="164"/>
      <c r="BI185" s="164"/>
      <c r="BJ185" s="22"/>
      <c r="BK185" s="164"/>
      <c r="BL185" s="22"/>
      <c r="BM185" s="22"/>
    </row>
    <row r="186" spans="1:65" s="188" customFormat="1" ht="18">
      <c r="A186" s="181"/>
      <c r="B186" s="202"/>
      <c r="C186" s="272"/>
      <c r="D186" s="273" t="s">
        <v>69</v>
      </c>
      <c r="E186" s="294" t="s">
        <v>224</v>
      </c>
      <c r="F186" s="294" t="s">
        <v>225</v>
      </c>
      <c r="G186" s="270"/>
      <c r="H186" s="270"/>
      <c r="I186" s="270"/>
      <c r="J186" s="295">
        <f>J187</f>
        <v>0</v>
      </c>
      <c r="K186" s="210"/>
      <c r="L186" s="181"/>
      <c r="M186" s="184"/>
      <c r="N186" s="178"/>
      <c r="O186" s="179"/>
      <c r="P186" s="179"/>
      <c r="Q186" s="179"/>
      <c r="R186" s="179"/>
      <c r="S186" s="179"/>
      <c r="T186" s="179"/>
      <c r="U186" s="181"/>
      <c r="V186" s="181"/>
      <c r="AR186" s="22"/>
      <c r="AT186" s="22"/>
      <c r="AU186" s="22"/>
      <c r="AY186" s="22"/>
      <c r="BE186" s="164"/>
      <c r="BF186" s="164"/>
      <c r="BG186" s="164"/>
      <c r="BH186" s="164"/>
      <c r="BI186" s="164"/>
      <c r="BJ186" s="22"/>
      <c r="BK186" s="164"/>
      <c r="BL186" s="22"/>
      <c r="BM186" s="22"/>
    </row>
    <row r="187" spans="1:65" s="188" customFormat="1">
      <c r="A187" s="181"/>
      <c r="B187" s="202"/>
      <c r="C187" s="256">
        <v>53</v>
      </c>
      <c r="D187" s="214" t="s">
        <v>305</v>
      </c>
      <c r="E187" s="215" t="s">
        <v>306</v>
      </c>
      <c r="F187" s="216" t="s">
        <v>378</v>
      </c>
      <c r="G187" s="217" t="s">
        <v>231</v>
      </c>
      <c r="H187" s="218">
        <v>1</v>
      </c>
      <c r="I187" s="213"/>
      <c r="J187" s="213">
        <f>ROUND(I187*H187,2)</f>
        <v>0</v>
      </c>
      <c r="K187" s="209"/>
      <c r="L187" s="181"/>
      <c r="M187" s="184"/>
      <c r="N187" s="178"/>
      <c r="O187" s="179"/>
      <c r="P187" s="179"/>
      <c r="Q187" s="179"/>
      <c r="R187" s="179"/>
      <c r="S187" s="179"/>
      <c r="T187" s="179"/>
      <c r="U187" s="181"/>
      <c r="V187" s="181"/>
      <c r="AR187" s="22"/>
      <c r="AT187" s="22"/>
      <c r="AU187" s="22"/>
      <c r="AY187" s="22"/>
      <c r="BE187" s="164"/>
      <c r="BF187" s="164"/>
      <c r="BG187" s="164"/>
      <c r="BH187" s="164"/>
      <c r="BI187" s="164"/>
      <c r="BJ187" s="22"/>
      <c r="BK187" s="164"/>
      <c r="BL187" s="22"/>
      <c r="BM187" s="22"/>
    </row>
    <row r="188" spans="1:65" s="188" customFormat="1" ht="18">
      <c r="A188" s="181"/>
      <c r="B188" s="202"/>
      <c r="C188" s="256"/>
      <c r="D188" s="214"/>
      <c r="E188" s="215"/>
      <c r="F188" s="292" t="s">
        <v>325</v>
      </c>
      <c r="G188" s="217"/>
      <c r="H188" s="218"/>
      <c r="I188" s="213"/>
      <c r="J188" s="293">
        <f>J189+J197</f>
        <v>0</v>
      </c>
      <c r="K188" s="210"/>
      <c r="L188" s="181"/>
      <c r="M188" s="184"/>
      <c r="N188" s="178"/>
      <c r="O188" s="179"/>
      <c r="P188" s="179"/>
      <c r="Q188" s="179"/>
      <c r="R188" s="179"/>
      <c r="S188" s="179"/>
      <c r="T188" s="179"/>
      <c r="U188" s="181"/>
      <c r="V188" s="181"/>
      <c r="AR188" s="22"/>
      <c r="AT188" s="22"/>
      <c r="AU188" s="22"/>
      <c r="AY188" s="22"/>
      <c r="BE188" s="164"/>
      <c r="BF188" s="164"/>
      <c r="BG188" s="164"/>
      <c r="BH188" s="164"/>
      <c r="BI188" s="164"/>
      <c r="BJ188" s="22"/>
      <c r="BK188" s="164"/>
      <c r="BL188" s="22"/>
      <c r="BM188" s="22"/>
    </row>
    <row r="189" spans="1:65" s="188" customFormat="1" ht="18">
      <c r="A189" s="181"/>
      <c r="B189" s="202"/>
      <c r="C189" s="272"/>
      <c r="D189" s="273" t="s">
        <v>69</v>
      </c>
      <c r="E189" s="294" t="s">
        <v>178</v>
      </c>
      <c r="F189" s="294" t="s">
        <v>179</v>
      </c>
      <c r="G189" s="270"/>
      <c r="H189" s="270"/>
      <c r="I189" s="270"/>
      <c r="J189" s="295">
        <f>J190+J195</f>
        <v>0</v>
      </c>
      <c r="K189" s="209"/>
      <c r="L189" s="181"/>
      <c r="M189" s="184"/>
      <c r="N189" s="178"/>
      <c r="O189" s="179"/>
      <c r="P189" s="179"/>
      <c r="Q189" s="179"/>
      <c r="R189" s="179"/>
      <c r="S189" s="179"/>
      <c r="T189" s="179"/>
      <c r="U189" s="181"/>
      <c r="V189" s="181"/>
      <c r="AR189" s="22"/>
      <c r="AT189" s="22"/>
      <c r="AU189" s="22"/>
      <c r="AY189" s="22"/>
      <c r="BE189" s="164"/>
      <c r="BF189" s="164"/>
      <c r="BG189" s="164"/>
      <c r="BH189" s="164"/>
      <c r="BI189" s="164"/>
      <c r="BJ189" s="22"/>
      <c r="BK189" s="164"/>
      <c r="BL189" s="22"/>
      <c r="BM189" s="22"/>
    </row>
    <row r="190" spans="1:65" s="188" customFormat="1" ht="15">
      <c r="A190" s="181"/>
      <c r="B190" s="181"/>
      <c r="C190" s="272"/>
      <c r="D190" s="273" t="s">
        <v>69</v>
      </c>
      <c r="E190" s="274">
        <v>1</v>
      </c>
      <c r="F190" s="274" t="s">
        <v>282</v>
      </c>
      <c r="G190" s="270"/>
      <c r="H190" s="270"/>
      <c r="I190" s="270"/>
      <c r="J190" s="296">
        <f>SUM(J191:J194)</f>
        <v>0</v>
      </c>
      <c r="K190" s="210"/>
      <c r="L190" s="181"/>
      <c r="M190" s="184"/>
      <c r="N190" s="178"/>
      <c r="O190" s="179"/>
      <c r="P190" s="179"/>
      <c r="Q190" s="179"/>
      <c r="R190" s="179"/>
      <c r="S190" s="179"/>
      <c r="T190" s="179"/>
      <c r="U190" s="181"/>
      <c r="V190" s="181"/>
      <c r="AR190" s="22"/>
      <c r="AT190" s="22"/>
      <c r="AU190" s="22"/>
      <c r="AY190" s="22"/>
      <c r="BE190" s="164"/>
      <c r="BF190" s="164"/>
      <c r="BG190" s="164"/>
      <c r="BH190" s="164"/>
      <c r="BI190" s="164"/>
      <c r="BJ190" s="22"/>
      <c r="BK190" s="164"/>
      <c r="BL190" s="22"/>
      <c r="BM190" s="22"/>
    </row>
    <row r="191" spans="1:65" s="10" customFormat="1">
      <c r="A191" s="181"/>
      <c r="B191" s="181"/>
      <c r="C191" s="266">
        <v>54</v>
      </c>
      <c r="D191" s="259" t="s">
        <v>124</v>
      </c>
      <c r="E191" s="260" t="s">
        <v>390</v>
      </c>
      <c r="F191" s="261" t="s">
        <v>391</v>
      </c>
      <c r="G191" s="262" t="s">
        <v>181</v>
      </c>
      <c r="H191" s="263">
        <v>3</v>
      </c>
      <c r="I191" s="264"/>
      <c r="J191" s="265">
        <f>ROUND(I191*H191,15)</f>
        <v>0</v>
      </c>
      <c r="K191" s="209"/>
      <c r="L191" s="181"/>
      <c r="M191" s="191"/>
      <c r="N191" s="191"/>
      <c r="O191" s="191"/>
      <c r="P191" s="236">
        <f>SUM(P192:P210)</f>
        <v>0</v>
      </c>
      <c r="Q191" s="191"/>
      <c r="R191" s="236">
        <f>SUM(R192:R210)</f>
        <v>0</v>
      </c>
      <c r="S191" s="191"/>
      <c r="T191" s="236">
        <f>SUM(T192:T210)</f>
        <v>0</v>
      </c>
      <c r="U191" s="191"/>
      <c r="V191" s="191"/>
      <c r="AR191" s="141" t="s">
        <v>79</v>
      </c>
      <c r="AT191" s="148" t="s">
        <v>69</v>
      </c>
      <c r="AU191" s="148" t="s">
        <v>77</v>
      </c>
      <c r="AY191" s="141" t="s">
        <v>121</v>
      </c>
      <c r="BK191" s="149">
        <f>SUM(BK192:BK210)</f>
        <v>0</v>
      </c>
    </row>
    <row r="192" spans="1:65" s="1" customFormat="1">
      <c r="A192" s="181"/>
      <c r="B192" s="202"/>
      <c r="C192" s="266">
        <v>55</v>
      </c>
      <c r="D192" s="259" t="s">
        <v>124</v>
      </c>
      <c r="E192" s="260" t="s">
        <v>392</v>
      </c>
      <c r="F192" s="261" t="s">
        <v>393</v>
      </c>
      <c r="G192" s="262" t="s">
        <v>181</v>
      </c>
      <c r="H192" s="263">
        <v>3</v>
      </c>
      <c r="I192" s="264"/>
      <c r="J192" s="265">
        <f>ROUND(I192*H192,15)</f>
        <v>0</v>
      </c>
      <c r="K192" s="210"/>
      <c r="L192" s="181"/>
      <c r="M192" s="184" t="s">
        <v>5</v>
      </c>
      <c r="N192" s="178" t="s">
        <v>41</v>
      </c>
      <c r="O192" s="179">
        <v>0</v>
      </c>
      <c r="P192" s="179">
        <f>O192*H220</f>
        <v>0</v>
      </c>
      <c r="Q192" s="179">
        <v>0</v>
      </c>
      <c r="R192" s="179">
        <f>Q192*H220</f>
        <v>0</v>
      </c>
      <c r="S192" s="179">
        <v>0</v>
      </c>
      <c r="T192" s="179">
        <f>S192*H220</f>
        <v>0</v>
      </c>
      <c r="U192" s="181"/>
      <c r="V192" s="181"/>
      <c r="AR192" s="22" t="s">
        <v>189</v>
      </c>
      <c r="AT192" s="22" t="s">
        <v>124</v>
      </c>
      <c r="AU192" s="22" t="s">
        <v>79</v>
      </c>
      <c r="AY192" s="22" t="s">
        <v>121</v>
      </c>
      <c r="BE192" s="164">
        <f>IF(N192="základní",J220,0)</f>
        <v>0</v>
      </c>
      <c r="BF192" s="164">
        <f>IF(N192="snížená",J220,0)</f>
        <v>0</v>
      </c>
      <c r="BG192" s="164">
        <f>IF(N192="zákl. přenesená",J220,0)</f>
        <v>0</v>
      </c>
      <c r="BH192" s="164">
        <f>IF(N192="sníž. přenesená",J220,0)</f>
        <v>0</v>
      </c>
      <c r="BI192" s="164">
        <f>IF(N192="nulová",J220,0)</f>
        <v>0</v>
      </c>
      <c r="BJ192" s="22" t="s">
        <v>77</v>
      </c>
      <c r="BK192" s="164">
        <f>ROUND(I220*H220,2)</f>
        <v>0</v>
      </c>
      <c r="BL192" s="22" t="s">
        <v>189</v>
      </c>
      <c r="BM192" s="22" t="s">
        <v>245</v>
      </c>
    </row>
    <row r="193" spans="1:47" s="1" customFormat="1">
      <c r="A193" s="191"/>
      <c r="B193" s="191"/>
      <c r="C193" s="256">
        <v>56</v>
      </c>
      <c r="D193" s="214" t="s">
        <v>124</v>
      </c>
      <c r="E193" s="297" t="s">
        <v>285</v>
      </c>
      <c r="F193" s="298" t="s">
        <v>368</v>
      </c>
      <c r="G193" s="217" t="s">
        <v>193</v>
      </c>
      <c r="H193" s="218">
        <v>0.05</v>
      </c>
      <c r="I193" s="299"/>
      <c r="J193" s="213">
        <f>ROUND(I193*H193,2)</f>
        <v>0</v>
      </c>
      <c r="K193" s="209"/>
      <c r="L193" s="191"/>
      <c r="M193" s="181"/>
      <c r="N193" s="181"/>
      <c r="O193" s="181"/>
      <c r="P193" s="181"/>
      <c r="Q193" s="181"/>
      <c r="R193" s="181"/>
      <c r="S193" s="181"/>
      <c r="T193" s="181"/>
      <c r="U193" s="181"/>
      <c r="V193" s="181"/>
      <c r="AT193" s="22" t="s">
        <v>131</v>
      </c>
      <c r="AU193" s="22" t="s">
        <v>79</v>
      </c>
    </row>
    <row r="194" spans="1:47" s="188" customFormat="1">
      <c r="A194" s="191"/>
      <c r="B194" s="191"/>
      <c r="C194" s="256">
        <v>57</v>
      </c>
      <c r="D194" s="214" t="s">
        <v>124</v>
      </c>
      <c r="E194" s="215" t="s">
        <v>287</v>
      </c>
      <c r="F194" s="216" t="s">
        <v>288</v>
      </c>
      <c r="G194" s="217" t="s">
        <v>193</v>
      </c>
      <c r="H194" s="218">
        <v>0.05</v>
      </c>
      <c r="I194" s="213"/>
      <c r="J194" s="213">
        <f>ROUND(I194*H194,2)</f>
        <v>0</v>
      </c>
      <c r="K194" s="210"/>
      <c r="L194" s="191"/>
      <c r="M194" s="181"/>
      <c r="N194" s="181"/>
      <c r="O194" s="181"/>
      <c r="P194" s="181"/>
      <c r="Q194" s="181"/>
      <c r="R194" s="181"/>
      <c r="S194" s="181"/>
      <c r="T194" s="181"/>
      <c r="U194" s="181"/>
      <c r="V194" s="181"/>
      <c r="AT194" s="22"/>
      <c r="AU194" s="22"/>
    </row>
    <row r="195" spans="1:47" s="188" customFormat="1" ht="15">
      <c r="A195" s="191"/>
      <c r="B195" s="191"/>
      <c r="C195" s="272"/>
      <c r="D195" s="273" t="s">
        <v>69</v>
      </c>
      <c r="E195" s="274" t="s">
        <v>79</v>
      </c>
      <c r="F195" s="274" t="s">
        <v>339</v>
      </c>
      <c r="G195" s="270"/>
      <c r="H195" s="270"/>
      <c r="I195" s="270"/>
      <c r="J195" s="296">
        <f>SUM(J196:J196)</f>
        <v>0</v>
      </c>
      <c r="K195" s="209"/>
      <c r="L195" s="191"/>
      <c r="M195" s="181"/>
      <c r="N195" s="181"/>
      <c r="O195" s="181"/>
      <c r="P195" s="181"/>
      <c r="Q195" s="181"/>
      <c r="R195" s="181"/>
      <c r="S195" s="181"/>
      <c r="T195" s="181"/>
      <c r="U195" s="181"/>
      <c r="V195" s="181"/>
      <c r="AT195" s="22"/>
      <c r="AU195" s="22"/>
    </row>
    <row r="196" spans="1:47" s="188" customFormat="1">
      <c r="A196" s="191"/>
      <c r="B196" s="191"/>
      <c r="C196" s="256">
        <v>58</v>
      </c>
      <c r="D196" s="214" t="s">
        <v>124</v>
      </c>
      <c r="E196" s="215" t="s">
        <v>342</v>
      </c>
      <c r="F196" s="216" t="s">
        <v>343</v>
      </c>
      <c r="G196" s="217" t="s">
        <v>193</v>
      </c>
      <c r="H196" s="218">
        <v>0.05</v>
      </c>
      <c r="I196" s="213"/>
      <c r="J196" s="213">
        <f>ROUND(I196*H196,2)</f>
        <v>0</v>
      </c>
      <c r="K196" s="209"/>
      <c r="L196" s="191"/>
      <c r="M196" s="181"/>
      <c r="N196" s="181"/>
      <c r="O196" s="181"/>
      <c r="P196" s="181"/>
      <c r="Q196" s="181"/>
      <c r="R196" s="181"/>
      <c r="S196" s="181"/>
      <c r="T196" s="181"/>
      <c r="U196" s="181"/>
      <c r="V196" s="181"/>
      <c r="AT196" s="22"/>
      <c r="AU196" s="22"/>
    </row>
    <row r="197" spans="1:47" s="188" customFormat="1" ht="18">
      <c r="A197" s="191"/>
      <c r="B197" s="191"/>
      <c r="C197" s="272"/>
      <c r="D197" s="273" t="s">
        <v>69</v>
      </c>
      <c r="E197" s="294" t="s">
        <v>224</v>
      </c>
      <c r="F197" s="294" t="s">
        <v>225</v>
      </c>
      <c r="G197" s="270"/>
      <c r="H197" s="270"/>
      <c r="I197" s="270"/>
      <c r="J197" s="295">
        <f>J198+J199</f>
        <v>0</v>
      </c>
      <c r="K197" s="209"/>
      <c r="L197" s="191"/>
      <c r="M197" s="181"/>
      <c r="N197" s="181"/>
      <c r="O197" s="181"/>
      <c r="P197" s="181"/>
      <c r="Q197" s="181"/>
      <c r="R197" s="181"/>
      <c r="S197" s="181"/>
      <c r="T197" s="181"/>
      <c r="U197" s="181"/>
      <c r="V197" s="181"/>
      <c r="AT197" s="22"/>
      <c r="AU197" s="22"/>
    </row>
    <row r="198" spans="1:47" s="188" customFormat="1">
      <c r="A198" s="191"/>
      <c r="B198" s="191"/>
      <c r="C198" s="256">
        <v>59</v>
      </c>
      <c r="D198" s="214" t="s">
        <v>305</v>
      </c>
      <c r="E198" s="215" t="s">
        <v>306</v>
      </c>
      <c r="F198" s="216" t="s">
        <v>377</v>
      </c>
      <c r="G198" s="217" t="s">
        <v>231</v>
      </c>
      <c r="H198" s="218">
        <v>1</v>
      </c>
      <c r="I198" s="213"/>
      <c r="J198" s="213">
        <f>ROUND(I198*H198,2)</f>
        <v>0</v>
      </c>
      <c r="K198" s="210"/>
      <c r="L198" s="208"/>
      <c r="M198" s="181"/>
      <c r="N198" s="181"/>
      <c r="O198" s="181"/>
      <c r="P198" s="181"/>
      <c r="Q198" s="181"/>
      <c r="R198" s="181"/>
      <c r="S198" s="181"/>
      <c r="T198" s="181"/>
      <c r="U198" s="181"/>
      <c r="V198" s="181"/>
      <c r="AT198" s="22"/>
      <c r="AU198" s="22"/>
    </row>
    <row r="199" spans="1:47" s="188" customFormat="1" ht="15">
      <c r="A199" s="191"/>
      <c r="B199" s="191"/>
      <c r="C199" s="272"/>
      <c r="D199" s="273" t="s">
        <v>69</v>
      </c>
      <c r="E199" s="274" t="s">
        <v>361</v>
      </c>
      <c r="F199" s="274" t="s">
        <v>362</v>
      </c>
      <c r="G199" s="270"/>
      <c r="H199" s="270"/>
      <c r="I199" s="270"/>
      <c r="J199" s="296">
        <f>SUM(J200:J200)</f>
        <v>0</v>
      </c>
      <c r="K199" s="210"/>
      <c r="L199" s="208"/>
      <c r="M199" s="181"/>
      <c r="N199" s="181"/>
      <c r="O199" s="181"/>
      <c r="P199" s="181"/>
      <c r="Q199" s="181"/>
      <c r="R199" s="181"/>
      <c r="S199" s="181"/>
      <c r="T199" s="181"/>
      <c r="U199" s="181"/>
      <c r="V199" s="181"/>
      <c r="AT199" s="22"/>
      <c r="AU199" s="22"/>
    </row>
    <row r="200" spans="1:47" s="188" customFormat="1">
      <c r="A200" s="191"/>
      <c r="B200" s="191"/>
      <c r="C200" s="256">
        <v>60</v>
      </c>
      <c r="D200" s="214" t="s">
        <v>124</v>
      </c>
      <c r="E200" s="215" t="s">
        <v>363</v>
      </c>
      <c r="F200" s="216" t="s">
        <v>367</v>
      </c>
      <c r="G200" s="217" t="s">
        <v>244</v>
      </c>
      <c r="H200" s="218">
        <v>2</v>
      </c>
      <c r="I200" s="213"/>
      <c r="J200" s="213">
        <f>ROUND(I200*H200,2)</f>
        <v>0</v>
      </c>
      <c r="K200" s="209"/>
      <c r="L200" s="208"/>
      <c r="M200" s="181"/>
      <c r="N200" s="181"/>
      <c r="O200" s="181"/>
      <c r="P200" s="181"/>
      <c r="Q200" s="181"/>
      <c r="R200" s="181"/>
      <c r="S200" s="181"/>
      <c r="T200" s="181"/>
      <c r="U200" s="181"/>
      <c r="V200" s="181"/>
      <c r="AT200" s="22"/>
      <c r="AU200" s="22"/>
    </row>
    <row r="201" spans="1:47" s="188" customFormat="1" ht="18">
      <c r="A201" s="191"/>
      <c r="B201" s="191"/>
      <c r="C201" s="272"/>
      <c r="D201" s="273"/>
      <c r="E201" s="274"/>
      <c r="F201" s="292" t="s">
        <v>326</v>
      </c>
      <c r="G201" s="270"/>
      <c r="H201" s="270"/>
      <c r="I201" s="270"/>
      <c r="J201" s="293">
        <f>J202+J208</f>
        <v>0</v>
      </c>
      <c r="K201" s="210"/>
      <c r="L201" s="208"/>
      <c r="M201" s="181"/>
      <c r="N201" s="181"/>
      <c r="O201" s="181"/>
      <c r="P201" s="181"/>
      <c r="Q201" s="181"/>
      <c r="R201" s="181"/>
      <c r="S201" s="181"/>
      <c r="T201" s="181"/>
      <c r="U201" s="181"/>
      <c r="V201" s="181"/>
      <c r="AT201" s="22"/>
      <c r="AU201" s="22"/>
    </row>
    <row r="202" spans="1:47" s="188" customFormat="1" ht="18">
      <c r="A202" s="191"/>
      <c r="B202" s="191"/>
      <c r="C202" s="272"/>
      <c r="D202" s="273" t="s">
        <v>69</v>
      </c>
      <c r="E202" s="294" t="s">
        <v>178</v>
      </c>
      <c r="F202" s="294" t="s">
        <v>179</v>
      </c>
      <c r="G202" s="270"/>
      <c r="H202" s="270"/>
      <c r="I202" s="270"/>
      <c r="J202" s="295">
        <f>J203+J206</f>
        <v>0</v>
      </c>
      <c r="K202" s="204"/>
      <c r="L202" s="208"/>
      <c r="M202" s="181"/>
      <c r="N202" s="181"/>
      <c r="O202" s="181"/>
      <c r="P202" s="181"/>
      <c r="Q202" s="181"/>
      <c r="R202" s="181"/>
      <c r="S202" s="181"/>
      <c r="T202" s="181"/>
      <c r="U202" s="181"/>
      <c r="V202" s="181"/>
      <c r="AT202" s="22"/>
      <c r="AU202" s="22"/>
    </row>
    <row r="203" spans="1:47" s="188" customFormat="1" ht="15">
      <c r="A203" s="191"/>
      <c r="B203" s="191"/>
      <c r="C203" s="272"/>
      <c r="D203" s="273" t="s">
        <v>69</v>
      </c>
      <c r="E203" s="274">
        <v>1</v>
      </c>
      <c r="F203" s="274" t="s">
        <v>282</v>
      </c>
      <c r="G203" s="270"/>
      <c r="H203" s="270"/>
      <c r="I203" s="270"/>
      <c r="J203" s="296">
        <f>SUM(J204:J205)</f>
        <v>0</v>
      </c>
      <c r="K203" s="210"/>
      <c r="L203" s="208"/>
      <c r="M203" s="181"/>
      <c r="N203" s="181"/>
      <c r="O203" s="181"/>
      <c r="P203" s="181"/>
      <c r="Q203" s="181"/>
      <c r="R203" s="181"/>
      <c r="S203" s="181"/>
      <c r="T203" s="181"/>
      <c r="U203" s="181"/>
      <c r="V203" s="181"/>
      <c r="AT203" s="22"/>
      <c r="AU203" s="22"/>
    </row>
    <row r="204" spans="1:47" s="188" customFormat="1">
      <c r="A204" s="191"/>
      <c r="B204" s="191"/>
      <c r="C204" s="256">
        <v>61</v>
      </c>
      <c r="D204" s="214" t="s">
        <v>124</v>
      </c>
      <c r="E204" s="297" t="s">
        <v>285</v>
      </c>
      <c r="F204" s="298" t="s">
        <v>368</v>
      </c>
      <c r="G204" s="217" t="s">
        <v>193</v>
      </c>
      <c r="H204" s="218">
        <v>0.05</v>
      </c>
      <c r="I204" s="299"/>
      <c r="J204" s="213">
        <f>ROUND(I204*H204,2)</f>
        <v>0</v>
      </c>
      <c r="K204" s="209"/>
      <c r="L204" s="208"/>
      <c r="M204" s="181"/>
      <c r="N204" s="181"/>
      <c r="O204" s="181"/>
      <c r="P204" s="181"/>
      <c r="Q204" s="181"/>
      <c r="R204" s="181"/>
      <c r="S204" s="181"/>
      <c r="T204" s="181"/>
      <c r="U204" s="181"/>
      <c r="V204" s="181"/>
      <c r="AT204" s="22"/>
      <c r="AU204" s="22"/>
    </row>
    <row r="205" spans="1:47" s="188" customFormat="1">
      <c r="A205" s="191"/>
      <c r="B205" s="191"/>
      <c r="C205" s="256">
        <v>62</v>
      </c>
      <c r="D205" s="214" t="s">
        <v>124</v>
      </c>
      <c r="E205" s="215" t="s">
        <v>287</v>
      </c>
      <c r="F205" s="216" t="s">
        <v>288</v>
      </c>
      <c r="G205" s="217" t="s">
        <v>193</v>
      </c>
      <c r="H205" s="218">
        <v>0.05</v>
      </c>
      <c r="I205" s="213"/>
      <c r="J205" s="213">
        <f>ROUND(I205*H205,2)</f>
        <v>0</v>
      </c>
      <c r="K205" s="210"/>
      <c r="L205" s="208"/>
      <c r="M205" s="181"/>
      <c r="N205" s="181"/>
      <c r="O205" s="181"/>
      <c r="P205" s="181"/>
      <c r="Q205" s="181"/>
      <c r="R205" s="181"/>
      <c r="S205" s="181"/>
      <c r="T205" s="181"/>
      <c r="U205" s="181"/>
      <c r="V205" s="181"/>
      <c r="AT205" s="22"/>
      <c r="AU205" s="22"/>
    </row>
    <row r="206" spans="1:47" s="188" customFormat="1" ht="15">
      <c r="A206" s="191"/>
      <c r="B206" s="191"/>
      <c r="C206" s="272"/>
      <c r="D206" s="273" t="s">
        <v>69</v>
      </c>
      <c r="E206" s="274" t="s">
        <v>79</v>
      </c>
      <c r="F206" s="274" t="s">
        <v>339</v>
      </c>
      <c r="G206" s="270"/>
      <c r="H206" s="270"/>
      <c r="I206" s="270"/>
      <c r="J206" s="296">
        <f>SUM(J207:J207)</f>
        <v>0</v>
      </c>
      <c r="K206" s="210"/>
      <c r="L206" s="191"/>
      <c r="M206" s="181"/>
      <c r="N206" s="181"/>
      <c r="O206" s="181"/>
      <c r="P206" s="181"/>
      <c r="Q206" s="181"/>
      <c r="R206" s="181"/>
      <c r="S206" s="181"/>
      <c r="T206" s="181"/>
      <c r="U206" s="181"/>
      <c r="V206" s="181"/>
      <c r="AT206" s="22"/>
      <c r="AU206" s="22"/>
    </row>
    <row r="207" spans="1:47" s="188" customFormat="1">
      <c r="A207" s="191"/>
      <c r="B207" s="191"/>
      <c r="C207" s="256">
        <v>63</v>
      </c>
      <c r="D207" s="214" t="s">
        <v>124</v>
      </c>
      <c r="E207" s="215" t="s">
        <v>342</v>
      </c>
      <c r="F207" s="216" t="s">
        <v>343</v>
      </c>
      <c r="G207" s="217" t="s">
        <v>193</v>
      </c>
      <c r="H207" s="218">
        <v>0.05</v>
      </c>
      <c r="I207" s="213"/>
      <c r="J207" s="213">
        <f>ROUND(I207*H207,2)</f>
        <v>0</v>
      </c>
      <c r="K207" s="209"/>
      <c r="L207" s="191"/>
      <c r="M207" s="181"/>
      <c r="N207" s="181"/>
      <c r="O207" s="181"/>
      <c r="P207" s="181"/>
      <c r="Q207" s="181"/>
      <c r="R207" s="181"/>
      <c r="S207" s="181"/>
      <c r="T207" s="181"/>
      <c r="U207" s="181"/>
      <c r="V207" s="181"/>
      <c r="AT207" s="22"/>
      <c r="AU207" s="22"/>
    </row>
    <row r="208" spans="1:47" s="188" customFormat="1" ht="18">
      <c r="A208" s="191"/>
      <c r="B208" s="191"/>
      <c r="C208" s="313"/>
      <c r="D208" s="273" t="s">
        <v>69</v>
      </c>
      <c r="E208" s="294" t="s">
        <v>224</v>
      </c>
      <c r="F208" s="294" t="s">
        <v>225</v>
      </c>
      <c r="G208" s="270"/>
      <c r="H208" s="270"/>
      <c r="I208" s="270"/>
      <c r="J208" s="295">
        <f>J209+J210</f>
        <v>0</v>
      </c>
      <c r="K208" s="209"/>
      <c r="L208" s="191"/>
      <c r="M208" s="181"/>
      <c r="N208" s="181"/>
      <c r="O208" s="181"/>
      <c r="P208" s="181"/>
      <c r="Q208" s="181"/>
      <c r="R208" s="181"/>
      <c r="S208" s="181"/>
      <c r="T208" s="181"/>
      <c r="U208" s="181"/>
      <c r="V208" s="181"/>
      <c r="AT208" s="22"/>
      <c r="AU208" s="22"/>
    </row>
    <row r="209" spans="1:65" s="188" customFormat="1">
      <c r="A209" s="191"/>
      <c r="B209" s="191"/>
      <c r="C209" s="256">
        <v>64</v>
      </c>
      <c r="D209" s="214" t="s">
        <v>305</v>
      </c>
      <c r="E209" s="215" t="s">
        <v>306</v>
      </c>
      <c r="F209" s="216" t="s">
        <v>380</v>
      </c>
      <c r="G209" s="217" t="s">
        <v>231</v>
      </c>
      <c r="H209" s="218">
        <v>1</v>
      </c>
      <c r="I209" s="213"/>
      <c r="J209" s="213">
        <f>ROUND(I209*H209,2)</f>
        <v>0</v>
      </c>
      <c r="K209" s="210"/>
      <c r="L209" s="191"/>
      <c r="M209" s="181"/>
      <c r="N209" s="181"/>
      <c r="O209" s="181"/>
      <c r="P209" s="181"/>
      <c r="Q209" s="181"/>
      <c r="R209" s="181"/>
      <c r="S209" s="181"/>
      <c r="T209" s="181"/>
      <c r="U209" s="181"/>
      <c r="V209" s="181"/>
      <c r="AT209" s="22"/>
      <c r="AU209" s="22"/>
    </row>
    <row r="210" spans="1:65" s="1" customFormat="1" ht="15">
      <c r="A210" s="181"/>
      <c r="B210" s="202"/>
      <c r="C210" s="272"/>
      <c r="D210" s="273" t="s">
        <v>69</v>
      </c>
      <c r="E210" s="274" t="s">
        <v>361</v>
      </c>
      <c r="F210" s="274" t="s">
        <v>362</v>
      </c>
      <c r="G210" s="270"/>
      <c r="H210" s="270"/>
      <c r="I210" s="270"/>
      <c r="J210" s="296">
        <f>SUM(J211:J211)</f>
        <v>0</v>
      </c>
      <c r="K210" s="210"/>
      <c r="L210" s="181"/>
      <c r="M210" s="184" t="s">
        <v>5</v>
      </c>
      <c r="N210" s="178" t="s">
        <v>41</v>
      </c>
      <c r="O210" s="179">
        <v>0</v>
      </c>
      <c r="P210" s="179">
        <f>O210*H230</f>
        <v>0</v>
      </c>
      <c r="Q210" s="179">
        <v>0</v>
      </c>
      <c r="R210" s="179">
        <f>Q210*H230</f>
        <v>0</v>
      </c>
      <c r="S210" s="179">
        <v>0</v>
      </c>
      <c r="T210" s="179">
        <f>S210*H230</f>
        <v>0</v>
      </c>
      <c r="U210" s="181"/>
      <c r="V210" s="181"/>
      <c r="AR210" s="22" t="s">
        <v>189</v>
      </c>
      <c r="AT210" s="22" t="s">
        <v>124</v>
      </c>
      <c r="AU210" s="22" t="s">
        <v>79</v>
      </c>
      <c r="AY210" s="22" t="s">
        <v>121</v>
      </c>
      <c r="BE210" s="164">
        <f>IF(N210="základní",J230,0)</f>
        <v>0</v>
      </c>
      <c r="BF210" s="164">
        <f>IF(N210="snížená",J230,0)</f>
        <v>0</v>
      </c>
      <c r="BG210" s="164">
        <f>IF(N210="zákl. přenesená",J230,0)</f>
        <v>0</v>
      </c>
      <c r="BH210" s="164">
        <f>IF(N210="sníž. přenesená",J230,0)</f>
        <v>0</v>
      </c>
      <c r="BI210" s="164">
        <f>IF(N210="nulová",J230,0)</f>
        <v>0</v>
      </c>
      <c r="BJ210" s="22" t="s">
        <v>77</v>
      </c>
      <c r="BK210" s="164">
        <f>ROUND(I230*H230,2)</f>
        <v>0</v>
      </c>
      <c r="BL210" s="22" t="s">
        <v>189</v>
      </c>
      <c r="BM210" s="22" t="s">
        <v>246</v>
      </c>
    </row>
    <row r="211" spans="1:65" s="188" customFormat="1">
      <c r="A211" s="181"/>
      <c r="B211" s="202"/>
      <c r="C211" s="256">
        <v>65</v>
      </c>
      <c r="D211" s="214" t="s">
        <v>124</v>
      </c>
      <c r="E211" s="215" t="s">
        <v>363</v>
      </c>
      <c r="F211" s="216" t="s">
        <v>367</v>
      </c>
      <c r="G211" s="217" t="s">
        <v>244</v>
      </c>
      <c r="H211" s="218">
        <v>2</v>
      </c>
      <c r="I211" s="213"/>
      <c r="J211" s="213">
        <f>ROUND(I211*H211,2)</f>
        <v>0</v>
      </c>
      <c r="K211" s="209"/>
      <c r="L211" s="181"/>
      <c r="M211" s="184"/>
      <c r="N211" s="178"/>
      <c r="O211" s="179"/>
      <c r="P211" s="179"/>
      <c r="Q211" s="179"/>
      <c r="R211" s="179"/>
      <c r="S211" s="179"/>
      <c r="T211" s="179"/>
      <c r="U211" s="181"/>
      <c r="V211" s="181"/>
      <c r="AR211" s="22"/>
      <c r="AT211" s="22"/>
      <c r="AU211" s="22"/>
      <c r="AY211" s="22"/>
      <c r="BE211" s="164"/>
      <c r="BF211" s="164"/>
      <c r="BG211" s="164"/>
      <c r="BH211" s="164"/>
      <c r="BI211" s="164"/>
      <c r="BJ211" s="22"/>
      <c r="BK211" s="164"/>
      <c r="BL211" s="22"/>
      <c r="BM211" s="22"/>
    </row>
    <row r="212" spans="1:65" s="188" customFormat="1" ht="18">
      <c r="A212" s="181"/>
      <c r="B212" s="202"/>
      <c r="C212" s="256"/>
      <c r="D212" s="214"/>
      <c r="E212" s="215"/>
      <c r="F212" s="292" t="s">
        <v>327</v>
      </c>
      <c r="G212" s="217"/>
      <c r="H212" s="218"/>
      <c r="I212" s="213"/>
      <c r="J212" s="293">
        <f>J213+J219</f>
        <v>0</v>
      </c>
      <c r="K212" s="210"/>
      <c r="L212" s="181"/>
      <c r="M212" s="184"/>
      <c r="N212" s="178"/>
      <c r="O212" s="179"/>
      <c r="P212" s="179"/>
      <c r="Q212" s="179"/>
      <c r="R212" s="179"/>
      <c r="S212" s="179"/>
      <c r="T212" s="179"/>
      <c r="U212" s="181"/>
      <c r="V212" s="181"/>
      <c r="AR212" s="22"/>
      <c r="AT212" s="22"/>
      <c r="AU212" s="22"/>
      <c r="AY212" s="22"/>
      <c r="BE212" s="164"/>
      <c r="BF212" s="164"/>
      <c r="BG212" s="164"/>
      <c r="BH212" s="164"/>
      <c r="BI212" s="164"/>
      <c r="BJ212" s="22"/>
      <c r="BK212" s="164"/>
      <c r="BL212" s="22"/>
      <c r="BM212" s="22"/>
    </row>
    <row r="213" spans="1:65" s="188" customFormat="1" ht="18">
      <c r="A213" s="181"/>
      <c r="B213" s="202"/>
      <c r="C213" s="272"/>
      <c r="D213" s="273" t="s">
        <v>69</v>
      </c>
      <c r="E213" s="294" t="s">
        <v>178</v>
      </c>
      <c r="F213" s="294" t="s">
        <v>179</v>
      </c>
      <c r="G213" s="270"/>
      <c r="H213" s="270"/>
      <c r="I213" s="270"/>
      <c r="J213" s="295">
        <f>J214+J217</f>
        <v>0</v>
      </c>
      <c r="K213" s="209"/>
      <c r="L213" s="181"/>
      <c r="M213" s="184"/>
      <c r="N213" s="178"/>
      <c r="O213" s="179"/>
      <c r="P213" s="179"/>
      <c r="Q213" s="179"/>
      <c r="R213" s="179"/>
      <c r="S213" s="179"/>
      <c r="T213" s="179"/>
      <c r="U213" s="181"/>
      <c r="V213" s="181"/>
      <c r="AR213" s="22"/>
      <c r="AT213" s="22"/>
      <c r="AU213" s="22"/>
      <c r="AY213" s="22"/>
      <c r="BE213" s="164"/>
      <c r="BF213" s="164"/>
      <c r="BG213" s="164"/>
      <c r="BH213" s="164"/>
      <c r="BI213" s="164"/>
      <c r="BJ213" s="22"/>
      <c r="BK213" s="164"/>
      <c r="BL213" s="22"/>
      <c r="BM213" s="22"/>
    </row>
    <row r="214" spans="1:65" s="188" customFormat="1" ht="15">
      <c r="A214" s="181"/>
      <c r="B214" s="202"/>
      <c r="C214" s="272"/>
      <c r="D214" s="273" t="s">
        <v>69</v>
      </c>
      <c r="E214" s="274">
        <v>1</v>
      </c>
      <c r="F214" s="274" t="s">
        <v>282</v>
      </c>
      <c r="G214" s="270"/>
      <c r="H214" s="270"/>
      <c r="I214" s="270"/>
      <c r="J214" s="296">
        <f>SUM(J215:J216)</f>
        <v>0</v>
      </c>
      <c r="K214" s="210"/>
      <c r="L214" s="181"/>
      <c r="M214" s="184"/>
      <c r="N214" s="178"/>
      <c r="O214" s="179"/>
      <c r="P214" s="179"/>
      <c r="Q214" s="179"/>
      <c r="R214" s="179"/>
      <c r="S214" s="179"/>
      <c r="T214" s="179"/>
      <c r="U214" s="181"/>
      <c r="V214" s="181"/>
      <c r="AR214" s="22"/>
      <c r="AT214" s="22"/>
      <c r="AU214" s="22"/>
      <c r="AY214" s="22"/>
      <c r="BE214" s="164"/>
      <c r="BF214" s="164"/>
      <c r="BG214" s="164"/>
      <c r="BH214" s="164"/>
      <c r="BI214" s="164"/>
      <c r="BJ214" s="22"/>
      <c r="BK214" s="164"/>
      <c r="BL214" s="22"/>
      <c r="BM214" s="22"/>
    </row>
    <row r="215" spans="1:65" s="188" customFormat="1">
      <c r="A215" s="181"/>
      <c r="B215" s="202"/>
      <c r="C215" s="256">
        <v>66</v>
      </c>
      <c r="D215" s="214" t="s">
        <v>124</v>
      </c>
      <c r="E215" s="297" t="s">
        <v>285</v>
      </c>
      <c r="F215" s="298" t="s">
        <v>368</v>
      </c>
      <c r="G215" s="217" t="s">
        <v>193</v>
      </c>
      <c r="H215" s="218">
        <v>0.05</v>
      </c>
      <c r="I215" s="299"/>
      <c r="J215" s="213">
        <f>ROUND(I215*H215,2)</f>
        <v>0</v>
      </c>
      <c r="K215" s="209"/>
      <c r="L215" s="181"/>
      <c r="M215" s="184"/>
      <c r="N215" s="178"/>
      <c r="O215" s="179"/>
      <c r="P215" s="179"/>
      <c r="Q215" s="179"/>
      <c r="R215" s="179"/>
      <c r="S215" s="179"/>
      <c r="T215" s="179"/>
      <c r="U215" s="181"/>
      <c r="V215" s="181"/>
      <c r="AR215" s="22"/>
      <c r="AT215" s="22"/>
      <c r="AU215" s="22"/>
      <c r="AY215" s="22"/>
      <c r="BE215" s="164"/>
      <c r="BF215" s="164"/>
      <c r="BG215" s="164"/>
      <c r="BH215" s="164"/>
      <c r="BI215" s="164"/>
      <c r="BJ215" s="22"/>
      <c r="BK215" s="164"/>
      <c r="BL215" s="22"/>
      <c r="BM215" s="22"/>
    </row>
    <row r="216" spans="1:65" s="188" customFormat="1">
      <c r="A216" s="181"/>
      <c r="B216" s="202"/>
      <c r="C216" s="256">
        <v>67</v>
      </c>
      <c r="D216" s="214" t="s">
        <v>124</v>
      </c>
      <c r="E216" s="215" t="s">
        <v>287</v>
      </c>
      <c r="F216" s="216" t="s">
        <v>288</v>
      </c>
      <c r="G216" s="217" t="s">
        <v>193</v>
      </c>
      <c r="H216" s="218">
        <v>0.05</v>
      </c>
      <c r="I216" s="213"/>
      <c r="J216" s="213">
        <f>ROUND(I216*H216,2)</f>
        <v>0</v>
      </c>
      <c r="K216" s="210"/>
      <c r="L216" s="181"/>
      <c r="M216" s="184"/>
      <c r="N216" s="178"/>
      <c r="O216" s="179"/>
      <c r="P216" s="179"/>
      <c r="Q216" s="179"/>
      <c r="R216" s="179"/>
      <c r="S216" s="179"/>
      <c r="T216" s="179"/>
      <c r="U216" s="181"/>
      <c r="V216" s="181"/>
      <c r="AR216" s="22"/>
      <c r="AT216" s="22"/>
      <c r="AU216" s="22"/>
      <c r="AY216" s="22"/>
      <c r="BE216" s="164"/>
      <c r="BF216" s="164"/>
      <c r="BG216" s="164"/>
      <c r="BH216" s="164"/>
      <c r="BI216" s="164"/>
      <c r="BJ216" s="22"/>
      <c r="BK216" s="164"/>
      <c r="BL216" s="22"/>
      <c r="BM216" s="22"/>
    </row>
    <row r="217" spans="1:65" s="10" customFormat="1" ht="15">
      <c r="A217" s="181"/>
      <c r="B217" s="181"/>
      <c r="C217" s="272"/>
      <c r="D217" s="273" t="s">
        <v>69</v>
      </c>
      <c r="E217" s="274" t="s">
        <v>79</v>
      </c>
      <c r="F217" s="274" t="s">
        <v>339</v>
      </c>
      <c r="G217" s="270"/>
      <c r="H217" s="270"/>
      <c r="I217" s="270"/>
      <c r="J217" s="296">
        <f>SUM(J218:J218)</f>
        <v>0</v>
      </c>
      <c r="K217" s="207"/>
      <c r="L217" s="181"/>
      <c r="M217" s="191"/>
      <c r="N217" s="191"/>
      <c r="O217" s="191"/>
      <c r="P217" s="236">
        <f>SUM(P218:P237)</f>
        <v>0</v>
      </c>
      <c r="Q217" s="191"/>
      <c r="R217" s="236">
        <f>SUM(R218:R237)</f>
        <v>0</v>
      </c>
      <c r="S217" s="191"/>
      <c r="T217" s="236">
        <f>SUM(T218:T237)</f>
        <v>0</v>
      </c>
      <c r="U217" s="191"/>
      <c r="V217" s="191"/>
      <c r="AR217" s="141" t="s">
        <v>79</v>
      </c>
      <c r="AT217" s="148" t="s">
        <v>69</v>
      </c>
      <c r="AU217" s="148" t="s">
        <v>77</v>
      </c>
      <c r="AY217" s="141" t="s">
        <v>121</v>
      </c>
      <c r="BK217" s="149">
        <f>SUM(BK218:BK237)</f>
        <v>0</v>
      </c>
    </row>
    <row r="218" spans="1:65" s="1" customFormat="1">
      <c r="A218" s="181"/>
      <c r="B218" s="202"/>
      <c r="C218" s="256">
        <v>68</v>
      </c>
      <c r="D218" s="214" t="s">
        <v>124</v>
      </c>
      <c r="E218" s="215" t="s">
        <v>342</v>
      </c>
      <c r="F218" s="216" t="s">
        <v>343</v>
      </c>
      <c r="G218" s="217" t="s">
        <v>193</v>
      </c>
      <c r="H218" s="218">
        <v>0.05</v>
      </c>
      <c r="I218" s="213"/>
      <c r="J218" s="213">
        <f>ROUND(I218*H218,2)</f>
        <v>0</v>
      </c>
      <c r="K218" s="209"/>
      <c r="L218" s="181"/>
      <c r="M218" s="184" t="s">
        <v>5</v>
      </c>
      <c r="N218" s="178" t="s">
        <v>41</v>
      </c>
      <c r="O218" s="179">
        <v>0.96799999999999997</v>
      </c>
      <c r="P218" s="179">
        <f>O218*H235</f>
        <v>0</v>
      </c>
      <c r="Q218" s="179">
        <v>1.223E-2</v>
      </c>
      <c r="R218" s="179">
        <f>Q218*H235</f>
        <v>0</v>
      </c>
      <c r="S218" s="179">
        <v>0</v>
      </c>
      <c r="T218" s="179">
        <f>S218*H235</f>
        <v>0</v>
      </c>
      <c r="U218" s="181"/>
      <c r="V218" s="181"/>
      <c r="AR218" s="22" t="s">
        <v>189</v>
      </c>
      <c r="AT218" s="22" t="s">
        <v>124</v>
      </c>
      <c r="AU218" s="22" t="s">
        <v>79</v>
      </c>
      <c r="AY218" s="22" t="s">
        <v>121</v>
      </c>
      <c r="BE218" s="164">
        <f>IF(N218="základní",J235,0)</f>
        <v>0</v>
      </c>
      <c r="BF218" s="164">
        <f>IF(N218="snížená",J235,0)</f>
        <v>0</v>
      </c>
      <c r="BG218" s="164">
        <f>IF(N218="zákl. přenesená",J235,0)</f>
        <v>0</v>
      </c>
      <c r="BH218" s="164">
        <f>IF(N218="sníž. přenesená",J235,0)</f>
        <v>0</v>
      </c>
      <c r="BI218" s="164">
        <f>IF(N218="nulová",J235,0)</f>
        <v>0</v>
      </c>
      <c r="BJ218" s="22" t="s">
        <v>77</v>
      </c>
      <c r="BK218" s="164">
        <f>ROUND(I235*H235,2)</f>
        <v>0</v>
      </c>
      <c r="BL218" s="22" t="s">
        <v>189</v>
      </c>
      <c r="BM218" s="22" t="s">
        <v>247</v>
      </c>
    </row>
    <row r="219" spans="1:65" s="188" customFormat="1" ht="18">
      <c r="A219" s="181"/>
      <c r="B219" s="202"/>
      <c r="C219" s="272"/>
      <c r="D219" s="273" t="s">
        <v>69</v>
      </c>
      <c r="E219" s="294" t="s">
        <v>224</v>
      </c>
      <c r="F219" s="294" t="s">
        <v>225</v>
      </c>
      <c r="G219" s="270"/>
      <c r="H219" s="270"/>
      <c r="I219" s="270"/>
      <c r="J219" s="295">
        <f>J220+J221</f>
        <v>0</v>
      </c>
      <c r="K219" s="209"/>
      <c r="L219" s="181"/>
      <c r="M219" s="184"/>
      <c r="N219" s="178"/>
      <c r="O219" s="179"/>
      <c r="P219" s="179"/>
      <c r="Q219" s="179"/>
      <c r="R219" s="179"/>
      <c r="S219" s="179"/>
      <c r="T219" s="179"/>
      <c r="U219" s="181"/>
      <c r="V219" s="181"/>
      <c r="AR219" s="22"/>
      <c r="AT219" s="22"/>
      <c r="AU219" s="22"/>
      <c r="AY219" s="22"/>
      <c r="BE219" s="164"/>
      <c r="BF219" s="164"/>
      <c r="BG219" s="164"/>
      <c r="BH219" s="164"/>
      <c r="BI219" s="164"/>
      <c r="BJ219" s="22"/>
      <c r="BK219" s="164"/>
      <c r="BL219" s="22"/>
      <c r="BM219" s="22"/>
    </row>
    <row r="220" spans="1:65" s="188" customFormat="1">
      <c r="A220" s="181"/>
      <c r="B220" s="202"/>
      <c r="C220" s="256">
        <v>69</v>
      </c>
      <c r="D220" s="214" t="s">
        <v>305</v>
      </c>
      <c r="E220" s="215" t="s">
        <v>306</v>
      </c>
      <c r="F220" s="216" t="s">
        <v>381</v>
      </c>
      <c r="G220" s="217" t="s">
        <v>231</v>
      </c>
      <c r="H220" s="218">
        <v>1</v>
      </c>
      <c r="I220" s="213"/>
      <c r="J220" s="213">
        <f>ROUND(I220*H220,2)</f>
        <v>0</v>
      </c>
      <c r="K220" s="210"/>
      <c r="L220" s="181"/>
      <c r="M220" s="184"/>
      <c r="N220" s="178"/>
      <c r="O220" s="179"/>
      <c r="P220" s="179"/>
      <c r="Q220" s="179"/>
      <c r="R220" s="179"/>
      <c r="S220" s="179"/>
      <c r="T220" s="179"/>
      <c r="U220" s="181"/>
      <c r="V220" s="181"/>
      <c r="AR220" s="22"/>
      <c r="AT220" s="22"/>
      <c r="AU220" s="22"/>
      <c r="AY220" s="22"/>
      <c r="BE220" s="164"/>
      <c r="BF220" s="164"/>
      <c r="BG220" s="164"/>
      <c r="BH220" s="164"/>
      <c r="BI220" s="164"/>
      <c r="BJ220" s="22"/>
      <c r="BK220" s="164"/>
      <c r="BL220" s="22"/>
      <c r="BM220" s="22"/>
    </row>
    <row r="221" spans="1:65" s="188" customFormat="1" ht="15">
      <c r="A221" s="181"/>
      <c r="B221" s="202"/>
      <c r="C221" s="272"/>
      <c r="D221" s="273" t="s">
        <v>69</v>
      </c>
      <c r="E221" s="274" t="s">
        <v>361</v>
      </c>
      <c r="F221" s="274" t="s">
        <v>362</v>
      </c>
      <c r="G221" s="270"/>
      <c r="H221" s="270"/>
      <c r="I221" s="270"/>
      <c r="J221" s="296">
        <f>SUM(J222:J222)</f>
        <v>0</v>
      </c>
      <c r="K221" s="210"/>
      <c r="L221" s="181"/>
      <c r="M221" s="184"/>
      <c r="N221" s="178"/>
      <c r="O221" s="179"/>
      <c r="P221" s="179"/>
      <c r="Q221" s="179"/>
      <c r="R221" s="179"/>
      <c r="S221" s="179"/>
      <c r="T221" s="179"/>
      <c r="U221" s="181"/>
      <c r="V221" s="181"/>
      <c r="AR221" s="22"/>
      <c r="AT221" s="22"/>
      <c r="AU221" s="22"/>
      <c r="AY221" s="22"/>
      <c r="BE221" s="164"/>
      <c r="BF221" s="164"/>
      <c r="BG221" s="164"/>
      <c r="BH221" s="164"/>
      <c r="BI221" s="164"/>
      <c r="BJ221" s="22"/>
      <c r="BK221" s="164"/>
      <c r="BL221" s="22"/>
      <c r="BM221" s="22"/>
    </row>
    <row r="222" spans="1:65" s="188" customFormat="1">
      <c r="A222" s="181"/>
      <c r="B222" s="202"/>
      <c r="C222" s="256">
        <v>70</v>
      </c>
      <c r="D222" s="214" t="s">
        <v>124</v>
      </c>
      <c r="E222" s="215" t="s">
        <v>363</v>
      </c>
      <c r="F222" s="216" t="s">
        <v>367</v>
      </c>
      <c r="G222" s="217" t="s">
        <v>244</v>
      </c>
      <c r="H222" s="218">
        <v>2</v>
      </c>
      <c r="I222" s="213"/>
      <c r="J222" s="213">
        <f>ROUND(I222*H222,2)</f>
        <v>0</v>
      </c>
      <c r="K222" s="209"/>
      <c r="L222" s="181"/>
      <c r="M222" s="184"/>
      <c r="N222" s="178"/>
      <c r="O222" s="179"/>
      <c r="P222" s="179"/>
      <c r="Q222" s="179"/>
      <c r="R222" s="179"/>
      <c r="S222" s="179"/>
      <c r="T222" s="179"/>
      <c r="U222" s="181"/>
      <c r="V222" s="181"/>
      <c r="AR222" s="22"/>
      <c r="AT222" s="22"/>
      <c r="AU222" s="22"/>
      <c r="AY222" s="22"/>
      <c r="BE222" s="164"/>
      <c r="BF222" s="164"/>
      <c r="BG222" s="164"/>
      <c r="BH222" s="164"/>
      <c r="BI222" s="164"/>
      <c r="BJ222" s="22"/>
      <c r="BK222" s="164"/>
      <c r="BL222" s="22"/>
      <c r="BM222" s="22"/>
    </row>
    <row r="223" spans="1:65" s="188" customFormat="1" ht="18">
      <c r="A223" s="181"/>
      <c r="B223" s="202"/>
      <c r="C223" s="314"/>
      <c r="D223" s="308"/>
      <c r="E223" s="291"/>
      <c r="F223" s="292" t="s">
        <v>328</v>
      </c>
      <c r="G223" s="291"/>
      <c r="H223" s="291"/>
      <c r="I223" s="291"/>
      <c r="J223" s="293">
        <f>J224+J230</f>
        <v>0</v>
      </c>
      <c r="K223" s="210"/>
      <c r="L223" s="181"/>
      <c r="M223" s="184"/>
      <c r="N223" s="178"/>
      <c r="O223" s="179"/>
      <c r="P223" s="179"/>
      <c r="Q223" s="179"/>
      <c r="R223" s="179"/>
      <c r="S223" s="179"/>
      <c r="T223" s="179"/>
      <c r="U223" s="181"/>
      <c r="V223" s="181"/>
      <c r="AR223" s="22"/>
      <c r="AT223" s="22"/>
      <c r="AU223" s="22"/>
      <c r="AY223" s="22"/>
      <c r="BE223" s="164"/>
      <c r="BF223" s="164"/>
      <c r="BG223" s="164"/>
      <c r="BH223" s="164"/>
      <c r="BI223" s="164"/>
      <c r="BJ223" s="22"/>
      <c r="BK223" s="164"/>
      <c r="BL223" s="22"/>
      <c r="BM223" s="22"/>
    </row>
    <row r="224" spans="1:65" s="188" customFormat="1" ht="18">
      <c r="A224" s="181"/>
      <c r="B224" s="202"/>
      <c r="C224" s="272"/>
      <c r="D224" s="273" t="s">
        <v>69</v>
      </c>
      <c r="E224" s="294" t="s">
        <v>178</v>
      </c>
      <c r="F224" s="294" t="s">
        <v>179</v>
      </c>
      <c r="G224" s="270"/>
      <c r="H224" s="270"/>
      <c r="I224" s="270"/>
      <c r="J224" s="295">
        <f>J225+J228</f>
        <v>0</v>
      </c>
      <c r="K224" s="209"/>
      <c r="L224" s="181"/>
      <c r="M224" s="184"/>
      <c r="N224" s="178"/>
      <c r="O224" s="179"/>
      <c r="P224" s="179"/>
      <c r="Q224" s="179"/>
      <c r="R224" s="179"/>
      <c r="S224" s="179"/>
      <c r="T224" s="179"/>
      <c r="U224" s="181"/>
      <c r="V224" s="181"/>
      <c r="AR224" s="22"/>
      <c r="AT224" s="22"/>
      <c r="AU224" s="22"/>
      <c r="AY224" s="22"/>
      <c r="BE224" s="164"/>
      <c r="BF224" s="164"/>
      <c r="BG224" s="164"/>
      <c r="BH224" s="164"/>
      <c r="BI224" s="164"/>
      <c r="BJ224" s="22"/>
      <c r="BK224" s="164"/>
      <c r="BL224" s="22"/>
      <c r="BM224" s="22"/>
    </row>
    <row r="225" spans="1:65" s="188" customFormat="1" ht="15">
      <c r="A225" s="181"/>
      <c r="B225" s="202"/>
      <c r="C225" s="272"/>
      <c r="D225" s="273" t="s">
        <v>69</v>
      </c>
      <c r="E225" s="274">
        <v>1</v>
      </c>
      <c r="F225" s="274" t="s">
        <v>282</v>
      </c>
      <c r="G225" s="270"/>
      <c r="H225" s="270"/>
      <c r="I225" s="270"/>
      <c r="J225" s="296">
        <f>SUM(J226:J227)</f>
        <v>0</v>
      </c>
      <c r="K225" s="210"/>
      <c r="L225" s="181"/>
      <c r="M225" s="184"/>
      <c r="N225" s="178"/>
      <c r="O225" s="179"/>
      <c r="P225" s="179"/>
      <c r="Q225" s="179"/>
      <c r="R225" s="179"/>
      <c r="S225" s="179"/>
      <c r="T225" s="179"/>
      <c r="U225" s="181"/>
      <c r="V225" s="181"/>
      <c r="AR225" s="22"/>
      <c r="AT225" s="22"/>
      <c r="AU225" s="22"/>
      <c r="AY225" s="22"/>
      <c r="BE225" s="164"/>
      <c r="BF225" s="164"/>
      <c r="BG225" s="164"/>
      <c r="BH225" s="164"/>
      <c r="BI225" s="164"/>
      <c r="BJ225" s="22"/>
      <c r="BK225" s="164"/>
      <c r="BL225" s="22"/>
      <c r="BM225" s="22"/>
    </row>
    <row r="226" spans="1:65" s="11" customFormat="1">
      <c r="A226" s="191"/>
      <c r="B226" s="191"/>
      <c r="C226" s="256">
        <v>71</v>
      </c>
      <c r="D226" s="214" t="s">
        <v>124</v>
      </c>
      <c r="E226" s="297" t="s">
        <v>285</v>
      </c>
      <c r="F226" s="298" t="s">
        <v>368</v>
      </c>
      <c r="G226" s="217" t="s">
        <v>193</v>
      </c>
      <c r="H226" s="218">
        <v>0.05</v>
      </c>
      <c r="I226" s="299"/>
      <c r="J226" s="213">
        <f>ROUND(I226*H226,2)</f>
        <v>0</v>
      </c>
      <c r="K226" s="209"/>
      <c r="L226" s="191"/>
      <c r="M226" s="183"/>
      <c r="N226" s="183"/>
      <c r="O226" s="183"/>
      <c r="P226" s="183"/>
      <c r="Q226" s="183"/>
      <c r="R226" s="183"/>
      <c r="S226" s="183"/>
      <c r="T226" s="183"/>
      <c r="U226" s="183"/>
      <c r="V226" s="183"/>
      <c r="AT226" s="173" t="s">
        <v>183</v>
      </c>
      <c r="AU226" s="173" t="s">
        <v>79</v>
      </c>
      <c r="AV226" s="11" t="s">
        <v>79</v>
      </c>
      <c r="AW226" s="11" t="s">
        <v>33</v>
      </c>
      <c r="AX226" s="11" t="s">
        <v>70</v>
      </c>
      <c r="AY226" s="173" t="s">
        <v>121</v>
      </c>
    </row>
    <row r="227" spans="1:65" s="1" customFormat="1">
      <c r="A227" s="181"/>
      <c r="B227" s="202"/>
      <c r="C227" s="256">
        <v>72</v>
      </c>
      <c r="D227" s="214" t="s">
        <v>124</v>
      </c>
      <c r="E227" s="215" t="s">
        <v>287</v>
      </c>
      <c r="F227" s="216" t="s">
        <v>288</v>
      </c>
      <c r="G227" s="217" t="s">
        <v>193</v>
      </c>
      <c r="H227" s="218">
        <v>0.05</v>
      </c>
      <c r="I227" s="213"/>
      <c r="J227" s="213">
        <f>ROUND(I227*H227,2)</f>
        <v>0</v>
      </c>
      <c r="K227" s="210"/>
      <c r="L227" s="181"/>
      <c r="M227" s="184" t="s">
        <v>5</v>
      </c>
      <c r="N227" s="178" t="s">
        <v>41</v>
      </c>
      <c r="O227" s="179">
        <v>0.04</v>
      </c>
      <c r="P227" s="179">
        <f>O227*H239</f>
        <v>0</v>
      </c>
      <c r="Q227" s="179">
        <v>1E-4</v>
      </c>
      <c r="R227" s="179">
        <f>Q227*H239</f>
        <v>0</v>
      </c>
      <c r="S227" s="179">
        <v>0</v>
      </c>
      <c r="T227" s="179">
        <f>S227*H239</f>
        <v>0</v>
      </c>
      <c r="U227" s="181"/>
      <c r="V227" s="181"/>
      <c r="AR227" s="22" t="s">
        <v>189</v>
      </c>
      <c r="AT227" s="22" t="s">
        <v>124</v>
      </c>
      <c r="AU227" s="22" t="s">
        <v>79</v>
      </c>
      <c r="AY227" s="22" t="s">
        <v>121</v>
      </c>
      <c r="BE227" s="164">
        <f>IF(N227="základní",J239,0)</f>
        <v>0</v>
      </c>
      <c r="BF227" s="164">
        <f>IF(N227="snížená",J239,0)</f>
        <v>0</v>
      </c>
      <c r="BG227" s="164">
        <f>IF(N227="zákl. přenesená",J239,0)</f>
        <v>0</v>
      </c>
      <c r="BH227" s="164">
        <f>IF(N227="sníž. přenesená",J239,0)</f>
        <v>0</v>
      </c>
      <c r="BI227" s="164">
        <f>IF(N227="nulová",J239,0)</f>
        <v>0</v>
      </c>
      <c r="BJ227" s="22" t="s">
        <v>77</v>
      </c>
      <c r="BK227" s="164">
        <f>ROUND(I239*H239,2)</f>
        <v>0</v>
      </c>
      <c r="BL227" s="22" t="s">
        <v>189</v>
      </c>
      <c r="BM227" s="22" t="s">
        <v>248</v>
      </c>
    </row>
    <row r="228" spans="1:65" s="1" customFormat="1" ht="15">
      <c r="A228" s="183"/>
      <c r="B228" s="183"/>
      <c r="C228" s="272"/>
      <c r="D228" s="273" t="s">
        <v>69</v>
      </c>
      <c r="E228" s="274" t="s">
        <v>79</v>
      </c>
      <c r="F228" s="274" t="s">
        <v>339</v>
      </c>
      <c r="G228" s="270"/>
      <c r="H228" s="270"/>
      <c r="I228" s="270"/>
      <c r="J228" s="296">
        <f>SUM(J229:J229)</f>
        <v>0</v>
      </c>
      <c r="K228" s="210"/>
      <c r="L228" s="183"/>
      <c r="M228" s="184" t="s">
        <v>5</v>
      </c>
      <c r="N228" s="178" t="s">
        <v>41</v>
      </c>
      <c r="O228" s="179">
        <v>0.1</v>
      </c>
      <c r="P228" s="179">
        <f>O228*H241</f>
        <v>0</v>
      </c>
      <c r="Q228" s="179">
        <v>1E-4</v>
      </c>
      <c r="R228" s="179">
        <f>Q228*H241</f>
        <v>0</v>
      </c>
      <c r="S228" s="179">
        <v>0</v>
      </c>
      <c r="T228" s="179">
        <f>S228*H241</f>
        <v>0</v>
      </c>
      <c r="U228" s="181"/>
      <c r="V228" s="181"/>
      <c r="AR228" s="22" t="s">
        <v>189</v>
      </c>
      <c r="AT228" s="22" t="s">
        <v>124</v>
      </c>
      <c r="AU228" s="22" t="s">
        <v>79</v>
      </c>
      <c r="AY228" s="22" t="s">
        <v>121</v>
      </c>
      <c r="BE228" s="164">
        <f>IF(N228="základní",J241,0)</f>
        <v>0</v>
      </c>
      <c r="BF228" s="164">
        <f>IF(N228="snížená",J241,0)</f>
        <v>0</v>
      </c>
      <c r="BG228" s="164">
        <f>IF(N228="zákl. přenesená",J241,0)</f>
        <v>0</v>
      </c>
      <c r="BH228" s="164">
        <f>IF(N228="sníž. přenesená",J241,0)</f>
        <v>0</v>
      </c>
      <c r="BI228" s="164">
        <f>IF(N228="nulová",J241,0)</f>
        <v>0</v>
      </c>
      <c r="BJ228" s="22" t="s">
        <v>77</v>
      </c>
      <c r="BK228" s="164">
        <f>ROUND(I241*H241,2)</f>
        <v>0</v>
      </c>
      <c r="BL228" s="22" t="s">
        <v>189</v>
      </c>
      <c r="BM228" s="22" t="s">
        <v>249</v>
      </c>
    </row>
    <row r="229" spans="1:65" s="188" customFormat="1">
      <c r="A229" s="183"/>
      <c r="B229" s="183"/>
      <c r="C229" s="256">
        <v>73</v>
      </c>
      <c r="D229" s="214" t="s">
        <v>124</v>
      </c>
      <c r="E229" s="215" t="s">
        <v>342</v>
      </c>
      <c r="F229" s="216" t="s">
        <v>343</v>
      </c>
      <c r="G229" s="217" t="s">
        <v>193</v>
      </c>
      <c r="H229" s="218">
        <v>0.05</v>
      </c>
      <c r="I229" s="213"/>
      <c r="J229" s="213">
        <f>ROUND(I229*H229,2)</f>
        <v>0</v>
      </c>
      <c r="K229" s="209"/>
      <c r="L229" s="183"/>
      <c r="M229" s="184"/>
      <c r="N229" s="178"/>
      <c r="O229" s="179"/>
      <c r="P229" s="179"/>
      <c r="Q229" s="179"/>
      <c r="R229" s="179"/>
      <c r="S229" s="179"/>
      <c r="T229" s="179"/>
      <c r="U229" s="181"/>
      <c r="V229" s="181"/>
      <c r="AR229" s="22"/>
      <c r="AT229" s="22"/>
      <c r="AU229" s="22"/>
      <c r="AY229" s="22"/>
      <c r="BE229" s="164"/>
      <c r="BF229" s="164"/>
      <c r="BG229" s="164"/>
      <c r="BH229" s="164"/>
      <c r="BI229" s="164"/>
      <c r="BJ229" s="22"/>
      <c r="BK229" s="164"/>
      <c r="BL229" s="22"/>
      <c r="BM229" s="22"/>
    </row>
    <row r="230" spans="1:65" s="188" customFormat="1" ht="18">
      <c r="A230" s="183"/>
      <c r="B230" s="183"/>
      <c r="C230" s="272"/>
      <c r="D230" s="273" t="s">
        <v>69</v>
      </c>
      <c r="E230" s="294" t="s">
        <v>224</v>
      </c>
      <c r="F230" s="294" t="s">
        <v>225</v>
      </c>
      <c r="G230" s="270"/>
      <c r="H230" s="270"/>
      <c r="I230" s="270"/>
      <c r="J230" s="295">
        <f>J231+J232</f>
        <v>0</v>
      </c>
      <c r="K230" s="210"/>
      <c r="L230" s="183"/>
      <c r="M230" s="184"/>
      <c r="N230" s="178"/>
      <c r="O230" s="179"/>
      <c r="P230" s="179"/>
      <c r="Q230" s="179"/>
      <c r="R230" s="179"/>
      <c r="S230" s="179"/>
      <c r="T230" s="179"/>
      <c r="U230" s="181"/>
      <c r="V230" s="181"/>
      <c r="AR230" s="22"/>
      <c r="AT230" s="22"/>
      <c r="AU230" s="22"/>
      <c r="AY230" s="22"/>
      <c r="BE230" s="164"/>
      <c r="BF230" s="164"/>
      <c r="BG230" s="164"/>
      <c r="BH230" s="164"/>
      <c r="BI230" s="164"/>
      <c r="BJ230" s="22"/>
      <c r="BK230" s="164"/>
      <c r="BL230" s="22"/>
      <c r="BM230" s="22"/>
    </row>
    <row r="231" spans="1:65" s="188" customFormat="1">
      <c r="A231" s="183"/>
      <c r="B231" s="183"/>
      <c r="C231" s="256">
        <v>74</v>
      </c>
      <c r="D231" s="214" t="s">
        <v>305</v>
      </c>
      <c r="E231" s="215" t="s">
        <v>306</v>
      </c>
      <c r="F231" s="216" t="s">
        <v>382</v>
      </c>
      <c r="G231" s="217" t="s">
        <v>231</v>
      </c>
      <c r="H231" s="218">
        <v>1</v>
      </c>
      <c r="I231" s="213"/>
      <c r="J231" s="213">
        <f>ROUND(I231*H231,2)</f>
        <v>0</v>
      </c>
      <c r="K231" s="210"/>
      <c r="L231" s="183"/>
      <c r="M231" s="184"/>
      <c r="N231" s="178"/>
      <c r="O231" s="179"/>
      <c r="P231" s="179"/>
      <c r="Q231" s="179"/>
      <c r="R231" s="179"/>
      <c r="S231" s="179"/>
      <c r="T231" s="179"/>
      <c r="U231" s="181"/>
      <c r="V231" s="181"/>
      <c r="AR231" s="22"/>
      <c r="AT231" s="22"/>
      <c r="AU231" s="22"/>
      <c r="AY231" s="22"/>
      <c r="BE231" s="164"/>
      <c r="BF231" s="164"/>
      <c r="BG231" s="164"/>
      <c r="BH231" s="164"/>
      <c r="BI231" s="164"/>
      <c r="BJ231" s="22"/>
      <c r="BK231" s="164"/>
      <c r="BL231" s="22"/>
      <c r="BM231" s="22"/>
    </row>
    <row r="232" spans="1:65" s="188" customFormat="1" ht="15">
      <c r="A232" s="183"/>
      <c r="B232" s="183"/>
      <c r="C232" s="272"/>
      <c r="D232" s="273" t="s">
        <v>69</v>
      </c>
      <c r="E232" s="274" t="s">
        <v>361</v>
      </c>
      <c r="F232" s="274" t="s">
        <v>362</v>
      </c>
      <c r="G232" s="270"/>
      <c r="H232" s="270"/>
      <c r="I232" s="270"/>
      <c r="J232" s="296">
        <f>SUM(J233:J233)</f>
        <v>0</v>
      </c>
      <c r="K232" s="209"/>
      <c r="L232" s="183"/>
      <c r="M232" s="184"/>
      <c r="N232" s="178"/>
      <c r="O232" s="179"/>
      <c r="P232" s="179"/>
      <c r="Q232" s="179"/>
      <c r="R232" s="179"/>
      <c r="S232" s="179"/>
      <c r="T232" s="179"/>
      <c r="U232" s="181"/>
      <c r="V232" s="181"/>
      <c r="AR232" s="22"/>
      <c r="AT232" s="22"/>
      <c r="AU232" s="22"/>
      <c r="AY232" s="22"/>
      <c r="BE232" s="164"/>
      <c r="BF232" s="164"/>
      <c r="BG232" s="164"/>
      <c r="BH232" s="164"/>
      <c r="BI232" s="164"/>
      <c r="BJ232" s="22"/>
      <c r="BK232" s="164"/>
      <c r="BL232" s="22"/>
      <c r="BM232" s="22"/>
    </row>
    <row r="233" spans="1:65" s="188" customFormat="1">
      <c r="A233" s="183"/>
      <c r="B233" s="183"/>
      <c r="C233" s="256">
        <v>75</v>
      </c>
      <c r="D233" s="214" t="s">
        <v>124</v>
      </c>
      <c r="E233" s="215" t="s">
        <v>363</v>
      </c>
      <c r="F233" s="216" t="s">
        <v>367</v>
      </c>
      <c r="G233" s="217" t="s">
        <v>244</v>
      </c>
      <c r="H233" s="218">
        <v>2</v>
      </c>
      <c r="I233" s="213"/>
      <c r="J233" s="213">
        <f>ROUND(I233*H233,2)</f>
        <v>0</v>
      </c>
      <c r="K233" s="209"/>
      <c r="L233" s="183"/>
      <c r="M233" s="184"/>
      <c r="N233" s="178"/>
      <c r="O233" s="179"/>
      <c r="P233" s="179"/>
      <c r="Q233" s="179"/>
      <c r="R233" s="179"/>
      <c r="S233" s="179"/>
      <c r="T233" s="179"/>
      <c r="U233" s="181"/>
      <c r="V233" s="181"/>
      <c r="AR233" s="22"/>
      <c r="AT233" s="22"/>
      <c r="AU233" s="22"/>
      <c r="AY233" s="22"/>
      <c r="BE233" s="164"/>
      <c r="BF233" s="164"/>
      <c r="BG233" s="164"/>
      <c r="BH233" s="164"/>
      <c r="BI233" s="164"/>
      <c r="BJ233" s="22"/>
      <c r="BK233" s="164"/>
      <c r="BL233" s="22"/>
      <c r="BM233" s="22"/>
    </row>
    <row r="234" spans="1:65" s="188" customFormat="1" ht="18">
      <c r="A234" s="183"/>
      <c r="B234" s="183"/>
      <c r="C234" s="256"/>
      <c r="D234" s="214"/>
      <c r="E234" s="215"/>
      <c r="F234" s="292" t="s">
        <v>329</v>
      </c>
      <c r="G234" s="217"/>
      <c r="H234" s="218"/>
      <c r="I234" s="213"/>
      <c r="J234" s="293">
        <f>J235+J237</f>
        <v>0</v>
      </c>
      <c r="K234" s="211"/>
      <c r="L234" s="183"/>
      <c r="M234" s="184"/>
      <c r="N234" s="178"/>
      <c r="O234" s="179"/>
      <c r="P234" s="179"/>
      <c r="Q234" s="179"/>
      <c r="R234" s="179"/>
      <c r="S234" s="179"/>
      <c r="T234" s="179"/>
      <c r="U234" s="181"/>
      <c r="V234" s="181"/>
      <c r="AR234" s="22"/>
      <c r="AT234" s="22"/>
      <c r="AU234" s="22"/>
      <c r="AY234" s="22"/>
      <c r="BE234" s="164"/>
      <c r="BF234" s="164"/>
      <c r="BG234" s="164"/>
      <c r="BH234" s="164"/>
      <c r="BI234" s="164"/>
      <c r="BJ234" s="22"/>
      <c r="BK234" s="164"/>
      <c r="BL234" s="22"/>
      <c r="BM234" s="22"/>
    </row>
    <row r="235" spans="1:65" s="188" customFormat="1" ht="18">
      <c r="A235" s="183"/>
      <c r="B235" s="183"/>
      <c r="C235" s="272"/>
      <c r="D235" s="273" t="s">
        <v>69</v>
      </c>
      <c r="E235" s="294" t="s">
        <v>224</v>
      </c>
      <c r="F235" s="294" t="s">
        <v>225</v>
      </c>
      <c r="G235" s="270"/>
      <c r="H235" s="270"/>
      <c r="I235" s="270"/>
      <c r="J235" s="295">
        <f>J236</f>
        <v>0</v>
      </c>
      <c r="K235" s="210"/>
      <c r="L235" s="183"/>
      <c r="M235" s="184"/>
      <c r="N235" s="178"/>
      <c r="O235" s="179"/>
      <c r="P235" s="179"/>
      <c r="Q235" s="179"/>
      <c r="R235" s="179"/>
      <c r="S235" s="179"/>
      <c r="T235" s="179"/>
      <c r="U235" s="181"/>
      <c r="V235" s="181"/>
      <c r="AR235" s="22"/>
      <c r="AT235" s="22"/>
      <c r="AU235" s="22"/>
      <c r="AY235" s="22"/>
      <c r="BE235" s="164"/>
      <c r="BF235" s="164"/>
      <c r="BG235" s="164"/>
      <c r="BH235" s="164"/>
      <c r="BI235" s="164"/>
      <c r="BJ235" s="22"/>
      <c r="BK235" s="164"/>
      <c r="BL235" s="22"/>
      <c r="BM235" s="22"/>
    </row>
    <row r="236" spans="1:65" s="187" customFormat="1">
      <c r="A236" s="183"/>
      <c r="B236" s="183"/>
      <c r="C236" s="256">
        <v>76</v>
      </c>
      <c r="D236" s="214" t="s">
        <v>305</v>
      </c>
      <c r="E236" s="215" t="s">
        <v>306</v>
      </c>
      <c r="F236" s="216" t="s">
        <v>330</v>
      </c>
      <c r="G236" s="217" t="s">
        <v>231</v>
      </c>
      <c r="H236" s="218">
        <v>3</v>
      </c>
      <c r="I236" s="213"/>
      <c r="J236" s="213">
        <f>ROUND(I236*H236,2)</f>
        <v>0</v>
      </c>
      <c r="K236" s="210"/>
      <c r="L236" s="183"/>
      <c r="M236" s="184"/>
      <c r="N236" s="178"/>
      <c r="O236" s="179"/>
      <c r="P236" s="179"/>
      <c r="Q236" s="179"/>
      <c r="R236" s="179"/>
      <c r="S236" s="179"/>
      <c r="T236" s="179"/>
      <c r="U236" s="181"/>
      <c r="V236" s="181"/>
      <c r="AR236" s="22"/>
      <c r="AT236" s="22"/>
      <c r="AU236" s="22"/>
      <c r="AY236" s="22"/>
      <c r="BE236" s="164"/>
      <c r="BF236" s="164"/>
      <c r="BG236" s="164"/>
      <c r="BH236" s="164"/>
      <c r="BI236" s="164"/>
      <c r="BJ236" s="22"/>
      <c r="BK236" s="164"/>
      <c r="BL236" s="22"/>
      <c r="BM236" s="22"/>
    </row>
    <row r="237" spans="1:65" s="1" customFormat="1" ht="15">
      <c r="A237" s="181"/>
      <c r="B237" s="202"/>
      <c r="C237" s="256"/>
      <c r="D237" s="273" t="s">
        <v>69</v>
      </c>
      <c r="E237" s="274" t="s">
        <v>289</v>
      </c>
      <c r="F237" s="274" t="s">
        <v>290</v>
      </c>
      <c r="G237" s="270"/>
      <c r="H237" s="270"/>
      <c r="I237" s="270"/>
      <c r="J237" s="296">
        <f>SUM(J238)</f>
        <v>0</v>
      </c>
      <c r="K237" s="210"/>
      <c r="L237" s="181"/>
      <c r="M237" s="184" t="s">
        <v>5</v>
      </c>
      <c r="N237" s="178" t="s">
        <v>41</v>
      </c>
      <c r="O237" s="179">
        <v>0</v>
      </c>
      <c r="P237" s="179">
        <f>O237*H244</f>
        <v>0</v>
      </c>
      <c r="Q237" s="179">
        <v>0</v>
      </c>
      <c r="R237" s="179">
        <f>Q237*H244</f>
        <v>0</v>
      </c>
      <c r="S237" s="179">
        <v>0</v>
      </c>
      <c r="T237" s="179">
        <f>S237*H244</f>
        <v>0</v>
      </c>
      <c r="U237" s="181"/>
      <c r="V237" s="181"/>
      <c r="AR237" s="22" t="s">
        <v>189</v>
      </c>
      <c r="AT237" s="22" t="s">
        <v>124</v>
      </c>
      <c r="AU237" s="22" t="s">
        <v>79</v>
      </c>
      <c r="AY237" s="22" t="s">
        <v>121</v>
      </c>
      <c r="BE237" s="164">
        <f>IF(N237="základní",J244,0)</f>
        <v>0</v>
      </c>
      <c r="BF237" s="164">
        <f>IF(N237="snížená",J244,0)</f>
        <v>0</v>
      </c>
      <c r="BG237" s="164">
        <f>IF(N237="zákl. přenesená",J244,0)</f>
        <v>0</v>
      </c>
      <c r="BH237" s="164">
        <f>IF(N237="sníž. přenesená",J244,0)</f>
        <v>0</v>
      </c>
      <c r="BI237" s="164">
        <f>IF(N237="nulová",J244,0)</f>
        <v>0</v>
      </c>
      <c r="BJ237" s="22" t="s">
        <v>77</v>
      </c>
      <c r="BK237" s="164">
        <f>ROUND(I244*H244,2)</f>
        <v>0</v>
      </c>
      <c r="BL237" s="22" t="s">
        <v>189</v>
      </c>
      <c r="BM237" s="22" t="s">
        <v>250</v>
      </c>
    </row>
    <row r="238" spans="1:65" s="10" customFormat="1" ht="27">
      <c r="A238" s="181"/>
      <c r="B238" s="202"/>
      <c r="C238" s="256">
        <v>77</v>
      </c>
      <c r="D238" s="214" t="s">
        <v>124</v>
      </c>
      <c r="E238" s="215" t="s">
        <v>385</v>
      </c>
      <c r="F238" s="216" t="s">
        <v>388</v>
      </c>
      <c r="G238" s="217" t="s">
        <v>231</v>
      </c>
      <c r="H238" s="218">
        <v>8.4000000000000005E-2</v>
      </c>
      <c r="I238" s="213"/>
      <c r="J238" s="213">
        <f>ROUND(I238*H238,2)</f>
        <v>0</v>
      </c>
      <c r="K238" s="210"/>
      <c r="L238" s="181"/>
      <c r="M238" s="191"/>
      <c r="N238" s="191"/>
      <c r="O238" s="191"/>
      <c r="P238" s="236" t="e">
        <f>SUM(P239:P259)</f>
        <v>#REF!</v>
      </c>
      <c r="Q238" s="191"/>
      <c r="R238" s="236" t="e">
        <f>SUM(R239:R259)</f>
        <v>#REF!</v>
      </c>
      <c r="S238" s="191"/>
      <c r="T238" s="236" t="e">
        <f>SUM(T239:T259)</f>
        <v>#REF!</v>
      </c>
      <c r="U238" s="191"/>
      <c r="V238" s="191"/>
      <c r="AR238" s="141" t="s">
        <v>79</v>
      </c>
      <c r="AT238" s="148" t="s">
        <v>69</v>
      </c>
      <c r="AU238" s="148" t="s">
        <v>77</v>
      </c>
      <c r="AY238" s="141" t="s">
        <v>121</v>
      </c>
      <c r="BK238" s="149" t="e">
        <f>SUM(BK239:BK259)</f>
        <v>#REF!</v>
      </c>
    </row>
    <row r="239" spans="1:65" s="1" customFormat="1" ht="18">
      <c r="A239" s="181"/>
      <c r="B239" s="202"/>
      <c r="C239" s="256"/>
      <c r="D239" s="214"/>
      <c r="E239" s="215"/>
      <c r="F239" s="292" t="s">
        <v>331</v>
      </c>
      <c r="G239" s="217"/>
      <c r="H239" s="218"/>
      <c r="I239" s="213"/>
      <c r="J239" s="293">
        <f>J240+J252</f>
        <v>0</v>
      </c>
      <c r="K239" s="210"/>
      <c r="L239" s="181"/>
      <c r="M239" s="184" t="s">
        <v>5</v>
      </c>
      <c r="N239" s="178" t="s">
        <v>41</v>
      </c>
      <c r="O239" s="179">
        <v>0</v>
      </c>
      <c r="P239" s="179">
        <f>O239*H246</f>
        <v>0</v>
      </c>
      <c r="Q239" s="179">
        <v>0</v>
      </c>
      <c r="R239" s="179">
        <f>Q239*H246</f>
        <v>0</v>
      </c>
      <c r="S239" s="179">
        <v>0</v>
      </c>
      <c r="T239" s="179">
        <f>S239*H246</f>
        <v>0</v>
      </c>
      <c r="U239" s="181"/>
      <c r="V239" s="181"/>
      <c r="AR239" s="22" t="s">
        <v>189</v>
      </c>
      <c r="AT239" s="22" t="s">
        <v>124</v>
      </c>
      <c r="AU239" s="22" t="s">
        <v>79</v>
      </c>
      <c r="AY239" s="22" t="s">
        <v>121</v>
      </c>
      <c r="BE239" s="164">
        <f>IF(N239="základní",J246,0)</f>
        <v>0</v>
      </c>
      <c r="BF239" s="164">
        <f>IF(N239="snížená",J246,0)</f>
        <v>0</v>
      </c>
      <c r="BG239" s="164">
        <f>IF(N239="zákl. přenesená",J246,0)</f>
        <v>0</v>
      </c>
      <c r="BH239" s="164">
        <f>IF(N239="sníž. přenesená",J246,0)</f>
        <v>0</v>
      </c>
      <c r="BI239" s="164">
        <f>IF(N239="nulová",J246,0)</f>
        <v>0</v>
      </c>
      <c r="BJ239" s="22" t="s">
        <v>77</v>
      </c>
      <c r="BK239" s="164">
        <f>ROUND(I246*H246,2)</f>
        <v>0</v>
      </c>
      <c r="BL239" s="22" t="s">
        <v>189</v>
      </c>
      <c r="BM239" s="22" t="s">
        <v>251</v>
      </c>
    </row>
    <row r="240" spans="1:65" s="187" customFormat="1" ht="18">
      <c r="A240" s="181"/>
      <c r="B240" s="202"/>
      <c r="C240" s="272"/>
      <c r="D240" s="273" t="s">
        <v>69</v>
      </c>
      <c r="E240" s="294" t="s">
        <v>178</v>
      </c>
      <c r="F240" s="294" t="s">
        <v>179</v>
      </c>
      <c r="G240" s="270"/>
      <c r="H240" s="270"/>
      <c r="I240" s="270"/>
      <c r="J240" s="295">
        <f>J241+J250</f>
        <v>0</v>
      </c>
      <c r="K240" s="209"/>
      <c r="L240" s="181"/>
      <c r="M240" s="184"/>
      <c r="N240" s="178"/>
      <c r="O240" s="179"/>
      <c r="P240" s="179"/>
      <c r="Q240" s="179"/>
      <c r="R240" s="179"/>
      <c r="S240" s="179"/>
      <c r="T240" s="179"/>
      <c r="U240" s="181"/>
      <c r="V240" s="181"/>
      <c r="AR240" s="22"/>
      <c r="AT240" s="22"/>
      <c r="AU240" s="22"/>
      <c r="AY240" s="22"/>
      <c r="BE240" s="164"/>
      <c r="BF240" s="164"/>
      <c r="BG240" s="164"/>
      <c r="BH240" s="164"/>
      <c r="BI240" s="164"/>
      <c r="BJ240" s="22"/>
      <c r="BK240" s="164"/>
      <c r="BL240" s="22"/>
      <c r="BM240" s="22"/>
    </row>
    <row r="241" spans="1:65" s="1" customFormat="1" ht="15">
      <c r="A241" s="191"/>
      <c r="B241" s="191"/>
      <c r="C241" s="272"/>
      <c r="D241" s="273" t="s">
        <v>69</v>
      </c>
      <c r="E241" s="274">
        <v>1</v>
      </c>
      <c r="F241" s="274" t="s">
        <v>282</v>
      </c>
      <c r="G241" s="270"/>
      <c r="H241" s="270"/>
      <c r="I241" s="270"/>
      <c r="J241" s="296">
        <f>SUM(J242:J249)</f>
        <v>0</v>
      </c>
      <c r="K241" s="210"/>
      <c r="L241" s="191"/>
      <c r="M241" s="181"/>
      <c r="N241" s="181"/>
      <c r="O241" s="181"/>
      <c r="P241" s="181"/>
      <c r="Q241" s="181"/>
      <c r="R241" s="181"/>
      <c r="S241" s="181"/>
      <c r="T241" s="181"/>
      <c r="U241" s="181"/>
      <c r="V241" s="181"/>
      <c r="AT241" s="22" t="s">
        <v>131</v>
      </c>
      <c r="AU241" s="22" t="s">
        <v>79</v>
      </c>
    </row>
    <row r="242" spans="1:65" s="1" customFormat="1">
      <c r="A242" s="181"/>
      <c r="B242" s="202"/>
      <c r="C242" s="266">
        <v>78</v>
      </c>
      <c r="D242" s="259" t="s">
        <v>124</v>
      </c>
      <c r="E242" s="260" t="s">
        <v>390</v>
      </c>
      <c r="F242" s="261" t="s">
        <v>391</v>
      </c>
      <c r="G242" s="262" t="s">
        <v>181</v>
      </c>
      <c r="H242" s="263">
        <v>10.5</v>
      </c>
      <c r="I242" s="264"/>
      <c r="J242" s="265">
        <f>ROUND(I242*H242,15)</f>
        <v>0</v>
      </c>
      <c r="K242" s="211"/>
      <c r="L242" s="181"/>
      <c r="M242" s="184" t="s">
        <v>5</v>
      </c>
      <c r="N242" s="178" t="s">
        <v>41</v>
      </c>
      <c r="O242" s="179">
        <v>0</v>
      </c>
      <c r="P242" s="179">
        <f>O242*H251</f>
        <v>0</v>
      </c>
      <c r="Q242" s="179">
        <v>0</v>
      </c>
      <c r="R242" s="179">
        <f>Q242*H251</f>
        <v>0</v>
      </c>
      <c r="S242" s="179">
        <v>0</v>
      </c>
      <c r="T242" s="179">
        <f>S242*H251</f>
        <v>0</v>
      </c>
      <c r="U242" s="181"/>
      <c r="V242" s="181"/>
      <c r="AR242" s="22" t="s">
        <v>189</v>
      </c>
      <c r="AT242" s="22" t="s">
        <v>124</v>
      </c>
      <c r="AU242" s="22" t="s">
        <v>79</v>
      </c>
      <c r="AY242" s="22" t="s">
        <v>121</v>
      </c>
      <c r="BE242" s="164">
        <f>IF(N242="základní",J251,0)</f>
        <v>0</v>
      </c>
      <c r="BF242" s="164">
        <f>IF(N242="snížená",J251,0)</f>
        <v>0</v>
      </c>
      <c r="BG242" s="164">
        <f>IF(N242="zákl. přenesená",J251,0)</f>
        <v>0</v>
      </c>
      <c r="BH242" s="164">
        <f>IF(N242="sníž. přenesená",J251,0)</f>
        <v>0</v>
      </c>
      <c r="BI242" s="164">
        <f>IF(N242="nulová",J251,0)</f>
        <v>0</v>
      </c>
      <c r="BJ242" s="22" t="s">
        <v>77</v>
      </c>
      <c r="BK242" s="164">
        <f>ROUND(I251*H251,2)</f>
        <v>0</v>
      </c>
      <c r="BL242" s="22" t="s">
        <v>189</v>
      </c>
      <c r="BM242" s="22" t="s">
        <v>252</v>
      </c>
    </row>
    <row r="243" spans="1:65" s="1" customFormat="1">
      <c r="A243" s="181"/>
      <c r="B243" s="181"/>
      <c r="C243" s="266">
        <v>79</v>
      </c>
      <c r="D243" s="259" t="s">
        <v>124</v>
      </c>
      <c r="E243" s="260" t="s">
        <v>392</v>
      </c>
      <c r="F243" s="261" t="s">
        <v>393</v>
      </c>
      <c r="G243" s="262" t="s">
        <v>181</v>
      </c>
      <c r="H243" s="263">
        <v>10.5</v>
      </c>
      <c r="I243" s="264"/>
      <c r="J243" s="265">
        <f>ROUND(I243*H243,15)</f>
        <v>0</v>
      </c>
      <c r="K243" s="210"/>
      <c r="L243" s="181"/>
      <c r="M243" s="181"/>
      <c r="N243" s="181"/>
      <c r="O243" s="181"/>
      <c r="P243" s="181"/>
      <c r="Q243" s="181"/>
      <c r="R243" s="181"/>
      <c r="S243" s="181"/>
      <c r="T243" s="181"/>
      <c r="U243" s="181"/>
      <c r="V243" s="181"/>
      <c r="AT243" s="22" t="s">
        <v>131</v>
      </c>
      <c r="AU243" s="22" t="s">
        <v>79</v>
      </c>
    </row>
    <row r="244" spans="1:65" s="188" customFormat="1">
      <c r="A244" s="181"/>
      <c r="B244" s="181"/>
      <c r="C244" s="256">
        <v>80</v>
      </c>
      <c r="D244" s="214" t="s">
        <v>124</v>
      </c>
      <c r="E244" s="215" t="s">
        <v>283</v>
      </c>
      <c r="F244" s="216" t="s">
        <v>284</v>
      </c>
      <c r="G244" s="217" t="s">
        <v>193</v>
      </c>
      <c r="H244" s="218">
        <v>1.41</v>
      </c>
      <c r="I244" s="213"/>
      <c r="J244" s="213">
        <f t="shared" ref="J244:J249" si="5">ROUND(I244*H244,2)</f>
        <v>0</v>
      </c>
      <c r="K244" s="210"/>
      <c r="L244" s="181"/>
      <c r="M244" s="181"/>
      <c r="N244" s="181"/>
      <c r="O244" s="181"/>
      <c r="P244" s="181"/>
      <c r="Q244" s="181"/>
      <c r="R244" s="181"/>
      <c r="S244" s="181"/>
      <c r="T244" s="181"/>
      <c r="U244" s="181"/>
      <c r="V244" s="181"/>
      <c r="AT244" s="22"/>
      <c r="AU244" s="22"/>
    </row>
    <row r="245" spans="1:65" s="1" customFormat="1">
      <c r="A245" s="181"/>
      <c r="B245" s="202"/>
      <c r="C245" s="256">
        <v>81</v>
      </c>
      <c r="D245" s="214" t="s">
        <v>124</v>
      </c>
      <c r="E245" s="297" t="s">
        <v>285</v>
      </c>
      <c r="F245" s="298" t="s">
        <v>286</v>
      </c>
      <c r="G245" s="217" t="s">
        <v>193</v>
      </c>
      <c r="H245" s="218">
        <v>1.2150000000000001</v>
      </c>
      <c r="I245" s="299"/>
      <c r="J245" s="213">
        <f t="shared" si="5"/>
        <v>0</v>
      </c>
      <c r="K245" s="209"/>
      <c r="L245" s="181"/>
      <c r="M245" s="184" t="s">
        <v>5</v>
      </c>
      <c r="N245" s="178" t="s">
        <v>41</v>
      </c>
      <c r="O245" s="179">
        <v>0</v>
      </c>
      <c r="P245" s="179">
        <f>O245*H253</f>
        <v>0</v>
      </c>
      <c r="Q245" s="179">
        <v>0</v>
      </c>
      <c r="R245" s="179">
        <f>Q245*H253</f>
        <v>0</v>
      </c>
      <c r="S245" s="179">
        <v>0</v>
      </c>
      <c r="T245" s="179">
        <f>S245*H253</f>
        <v>0</v>
      </c>
      <c r="U245" s="181"/>
      <c r="V245" s="181"/>
      <c r="AR245" s="22" t="s">
        <v>189</v>
      </c>
      <c r="AT245" s="22" t="s">
        <v>124</v>
      </c>
      <c r="AU245" s="22" t="s">
        <v>79</v>
      </c>
      <c r="AY245" s="22" t="s">
        <v>121</v>
      </c>
      <c r="BE245" s="164">
        <f>IF(N245="základní",J253,0)</f>
        <v>0</v>
      </c>
      <c r="BF245" s="164">
        <f>IF(N245="snížená",J253,0)</f>
        <v>0</v>
      </c>
      <c r="BG245" s="164">
        <f>IF(N245="zákl. přenesená",J253,0)</f>
        <v>0</v>
      </c>
      <c r="BH245" s="164">
        <f>IF(N245="sníž. přenesená",J253,0)</f>
        <v>0</v>
      </c>
      <c r="BI245" s="164">
        <f>IF(N245="nulová",J253,0)</f>
        <v>0</v>
      </c>
      <c r="BJ245" s="22" t="s">
        <v>77</v>
      </c>
      <c r="BK245" s="164">
        <f>ROUND(I253*H253,2)</f>
        <v>0</v>
      </c>
      <c r="BL245" s="22" t="s">
        <v>189</v>
      </c>
      <c r="BM245" s="22" t="s">
        <v>253</v>
      </c>
    </row>
    <row r="246" spans="1:65" s="1" customFormat="1">
      <c r="A246" s="181"/>
      <c r="B246" s="181"/>
      <c r="C246" s="256">
        <v>82</v>
      </c>
      <c r="D246" s="214" t="s">
        <v>124</v>
      </c>
      <c r="E246" s="215" t="s">
        <v>287</v>
      </c>
      <c r="F246" s="216" t="s">
        <v>288</v>
      </c>
      <c r="G246" s="217" t="s">
        <v>193</v>
      </c>
      <c r="H246" s="218">
        <v>1.2150000000000001</v>
      </c>
      <c r="I246" s="213"/>
      <c r="J246" s="213">
        <f t="shared" si="5"/>
        <v>0</v>
      </c>
      <c r="K246" s="209"/>
      <c r="L246" s="181"/>
      <c r="M246" s="181"/>
      <c r="N246" s="181"/>
      <c r="O246" s="181"/>
      <c r="P246" s="181"/>
      <c r="Q246" s="181"/>
      <c r="R246" s="181"/>
      <c r="S246" s="181"/>
      <c r="T246" s="181"/>
      <c r="U246" s="181"/>
      <c r="V246" s="181"/>
      <c r="AT246" s="22" t="s">
        <v>131</v>
      </c>
      <c r="AU246" s="22" t="s">
        <v>79</v>
      </c>
    </row>
    <row r="247" spans="1:65" s="1" customFormat="1">
      <c r="A247" s="181"/>
      <c r="B247" s="202"/>
      <c r="C247" s="256">
        <v>83</v>
      </c>
      <c r="D247" s="214" t="s">
        <v>124</v>
      </c>
      <c r="E247" s="215" t="s">
        <v>310</v>
      </c>
      <c r="F247" s="216" t="s">
        <v>311</v>
      </c>
      <c r="G247" s="217" t="s">
        <v>193</v>
      </c>
      <c r="H247" s="218">
        <v>1.0900000000000001</v>
      </c>
      <c r="I247" s="213"/>
      <c r="J247" s="213">
        <f t="shared" si="5"/>
        <v>0</v>
      </c>
      <c r="K247" s="210"/>
      <c r="L247" s="181"/>
      <c r="M247" s="184" t="s">
        <v>5</v>
      </c>
      <c r="N247" s="178" t="s">
        <v>41</v>
      </c>
      <c r="O247" s="179">
        <v>0</v>
      </c>
      <c r="P247" s="179">
        <f>O247*H255</f>
        <v>0</v>
      </c>
      <c r="Q247" s="179">
        <v>0</v>
      </c>
      <c r="R247" s="179">
        <f>Q247*H255</f>
        <v>0</v>
      </c>
      <c r="S247" s="179">
        <v>0</v>
      </c>
      <c r="T247" s="179">
        <f>S247*H255</f>
        <v>0</v>
      </c>
      <c r="U247" s="181"/>
      <c r="V247" s="181"/>
      <c r="AR247" s="22" t="s">
        <v>189</v>
      </c>
      <c r="AT247" s="22" t="s">
        <v>124</v>
      </c>
      <c r="AU247" s="22" t="s">
        <v>79</v>
      </c>
      <c r="AY247" s="22" t="s">
        <v>121</v>
      </c>
      <c r="BE247" s="164">
        <f>IF(N247="základní",J255,0)</f>
        <v>0</v>
      </c>
      <c r="BF247" s="164">
        <f>IF(N247="snížená",J255,0)</f>
        <v>0</v>
      </c>
      <c r="BG247" s="164">
        <f>IF(N247="zákl. přenesená",J255,0)</f>
        <v>0</v>
      </c>
      <c r="BH247" s="164">
        <f>IF(N247="sníž. přenesená",J255,0)</f>
        <v>0</v>
      </c>
      <c r="BI247" s="164">
        <f>IF(N247="nulová",J255,0)</f>
        <v>0</v>
      </c>
      <c r="BJ247" s="22" t="s">
        <v>77</v>
      </c>
      <c r="BK247" s="164">
        <f>ROUND(I255*H255,2)</f>
        <v>0</v>
      </c>
      <c r="BL247" s="22" t="s">
        <v>189</v>
      </c>
      <c r="BM247" s="22" t="s">
        <v>254</v>
      </c>
    </row>
    <row r="248" spans="1:65" s="1" customFormat="1">
      <c r="A248" s="181"/>
      <c r="B248" s="181"/>
      <c r="C248" s="256">
        <v>84</v>
      </c>
      <c r="D248" s="214" t="s">
        <v>124</v>
      </c>
      <c r="E248" s="215" t="s">
        <v>375</v>
      </c>
      <c r="F248" s="216" t="s">
        <v>374</v>
      </c>
      <c r="G248" s="217" t="s">
        <v>193</v>
      </c>
      <c r="H248" s="218">
        <v>1.43</v>
      </c>
      <c r="I248" s="213"/>
      <c r="J248" s="213">
        <f t="shared" si="5"/>
        <v>0</v>
      </c>
      <c r="K248" s="211"/>
      <c r="L248" s="181"/>
      <c r="M248" s="181"/>
      <c r="N248" s="181"/>
      <c r="O248" s="181"/>
      <c r="P248" s="181"/>
      <c r="Q248" s="181"/>
      <c r="R248" s="181"/>
      <c r="S248" s="181"/>
      <c r="T248" s="181"/>
      <c r="U248" s="181"/>
      <c r="V248" s="181"/>
      <c r="AT248" s="22" t="s">
        <v>131</v>
      </c>
      <c r="AU248" s="22" t="s">
        <v>79</v>
      </c>
    </row>
    <row r="249" spans="1:65" s="1" customFormat="1">
      <c r="A249" s="181"/>
      <c r="B249" s="202"/>
      <c r="C249" s="300">
        <v>85</v>
      </c>
      <c r="D249" s="301" t="s">
        <v>236</v>
      </c>
      <c r="E249" s="302" t="s">
        <v>312</v>
      </c>
      <c r="F249" s="303" t="s">
        <v>373</v>
      </c>
      <c r="G249" s="304" t="s">
        <v>209</v>
      </c>
      <c r="H249" s="305">
        <v>2.2999999999999998</v>
      </c>
      <c r="I249" s="306"/>
      <c r="J249" s="306">
        <f t="shared" si="5"/>
        <v>0</v>
      </c>
      <c r="K249" s="209"/>
      <c r="L249" s="181"/>
      <c r="M249" s="184" t="s">
        <v>5</v>
      </c>
      <c r="N249" s="178" t="s">
        <v>41</v>
      </c>
      <c r="O249" s="179">
        <v>0</v>
      </c>
      <c r="P249" s="179">
        <f>O249*H257</f>
        <v>0</v>
      </c>
      <c r="Q249" s="179">
        <v>0</v>
      </c>
      <c r="R249" s="179">
        <f>Q249*H257</f>
        <v>0</v>
      </c>
      <c r="S249" s="179">
        <v>0</v>
      </c>
      <c r="T249" s="179">
        <f>S249*H257</f>
        <v>0</v>
      </c>
      <c r="U249" s="181"/>
      <c r="V249" s="181"/>
      <c r="AR249" s="22" t="s">
        <v>189</v>
      </c>
      <c r="AT249" s="22" t="s">
        <v>124</v>
      </c>
      <c r="AU249" s="22" t="s">
        <v>79</v>
      </c>
      <c r="AY249" s="22" t="s">
        <v>121</v>
      </c>
      <c r="BE249" s="164">
        <f>IF(N249="základní",J257,0)</f>
        <v>0</v>
      </c>
      <c r="BF249" s="164">
        <f>IF(N249="snížená",J257,0)</f>
        <v>0</v>
      </c>
      <c r="BG249" s="164">
        <f>IF(N249="zákl. přenesená",J257,0)</f>
        <v>0</v>
      </c>
      <c r="BH249" s="164">
        <f>IF(N249="sníž. přenesená",J257,0)</f>
        <v>0</v>
      </c>
      <c r="BI249" s="164">
        <f>IF(N249="nulová",J257,0)</f>
        <v>0</v>
      </c>
      <c r="BJ249" s="22" t="s">
        <v>77</v>
      </c>
      <c r="BK249" s="164">
        <f>ROUND(I257*H257,2)</f>
        <v>0</v>
      </c>
      <c r="BL249" s="22" t="s">
        <v>189</v>
      </c>
      <c r="BM249" s="22" t="s">
        <v>255</v>
      </c>
    </row>
    <row r="250" spans="1:65" s="1" customFormat="1" ht="15">
      <c r="A250" s="181"/>
      <c r="B250" s="181"/>
      <c r="C250" s="256"/>
      <c r="D250" s="273" t="s">
        <v>69</v>
      </c>
      <c r="E250" s="274" t="s">
        <v>289</v>
      </c>
      <c r="F250" s="274" t="s">
        <v>290</v>
      </c>
      <c r="G250" s="270"/>
      <c r="H250" s="270"/>
      <c r="I250" s="270"/>
      <c r="J250" s="296">
        <f>SUM(J251)</f>
        <v>0</v>
      </c>
      <c r="K250" s="210"/>
      <c r="L250" s="181"/>
      <c r="M250" s="181"/>
      <c r="N250" s="181"/>
      <c r="O250" s="181"/>
      <c r="P250" s="181"/>
      <c r="Q250" s="181"/>
      <c r="R250" s="181"/>
      <c r="S250" s="181"/>
      <c r="T250" s="181"/>
      <c r="U250" s="181"/>
      <c r="V250" s="181"/>
      <c r="AT250" s="22" t="s">
        <v>131</v>
      </c>
      <c r="AU250" s="22" t="s">
        <v>79</v>
      </c>
    </row>
    <row r="251" spans="1:65" s="1" customFormat="1">
      <c r="A251" s="181"/>
      <c r="B251" s="202"/>
      <c r="C251" s="256">
        <v>86</v>
      </c>
      <c r="D251" s="214" t="s">
        <v>124</v>
      </c>
      <c r="E251" s="215" t="s">
        <v>308</v>
      </c>
      <c r="F251" s="216" t="s">
        <v>334</v>
      </c>
      <c r="G251" s="217" t="s">
        <v>231</v>
      </c>
      <c r="H251" s="218">
        <v>1</v>
      </c>
      <c r="I251" s="213"/>
      <c r="J251" s="213">
        <f>ROUND(I251*H251,2)</f>
        <v>0</v>
      </c>
      <c r="K251" s="210"/>
      <c r="L251" s="181"/>
      <c r="M251" s="184" t="s">
        <v>5</v>
      </c>
      <c r="N251" s="178" t="s">
        <v>41</v>
      </c>
      <c r="O251" s="179">
        <v>0</v>
      </c>
      <c r="P251" s="179" t="e">
        <f>O251*#REF!</f>
        <v>#REF!</v>
      </c>
      <c r="Q251" s="179">
        <v>0</v>
      </c>
      <c r="R251" s="179" t="e">
        <f>Q251*#REF!</f>
        <v>#REF!</v>
      </c>
      <c r="S251" s="179">
        <v>0</v>
      </c>
      <c r="T251" s="179" t="e">
        <f>S251*#REF!</f>
        <v>#REF!</v>
      </c>
      <c r="U251" s="181"/>
      <c r="V251" s="181"/>
      <c r="AR251" s="22" t="s">
        <v>189</v>
      </c>
      <c r="AT251" s="22" t="s">
        <v>124</v>
      </c>
      <c r="AU251" s="22" t="s">
        <v>79</v>
      </c>
      <c r="AY251" s="22" t="s">
        <v>121</v>
      </c>
      <c r="BE251" s="164" t="e">
        <f>IF(N251="základní",#REF!,0)</f>
        <v>#REF!</v>
      </c>
      <c r="BF251" s="164">
        <f>IF(N251="snížená",#REF!,0)</f>
        <v>0</v>
      </c>
      <c r="BG251" s="164">
        <f>IF(N251="zákl. přenesená",#REF!,0)</f>
        <v>0</v>
      </c>
      <c r="BH251" s="164">
        <f>IF(N251="sníž. přenesená",#REF!,0)</f>
        <v>0</v>
      </c>
      <c r="BI251" s="164">
        <f>IF(N251="nulová",#REF!,0)</f>
        <v>0</v>
      </c>
      <c r="BJ251" s="22" t="s">
        <v>77</v>
      </c>
      <c r="BK251" s="164" t="e">
        <f>ROUND(#REF!*#REF!,2)</f>
        <v>#REF!</v>
      </c>
      <c r="BL251" s="22" t="s">
        <v>189</v>
      </c>
      <c r="BM251" s="22" t="s">
        <v>256</v>
      </c>
    </row>
    <row r="252" spans="1:65" s="1" customFormat="1" ht="18">
      <c r="A252" s="181"/>
      <c r="B252" s="181"/>
      <c r="C252" s="272"/>
      <c r="D252" s="273" t="s">
        <v>69</v>
      </c>
      <c r="E252" s="294" t="s">
        <v>224</v>
      </c>
      <c r="F252" s="294" t="s">
        <v>225</v>
      </c>
      <c r="G252" s="270"/>
      <c r="H252" s="270"/>
      <c r="I252" s="270"/>
      <c r="J252" s="295">
        <f>J253+J256+J259+J261</f>
        <v>0</v>
      </c>
      <c r="K252" s="209"/>
      <c r="L252" s="181"/>
      <c r="M252" s="181"/>
      <c r="N252" s="181"/>
      <c r="O252" s="181"/>
      <c r="P252" s="181"/>
      <c r="Q252" s="181"/>
      <c r="R252" s="181"/>
      <c r="S252" s="181"/>
      <c r="T252" s="181"/>
      <c r="U252" s="181"/>
      <c r="V252" s="181"/>
      <c r="AT252" s="22" t="s">
        <v>131</v>
      </c>
      <c r="AU252" s="22" t="s">
        <v>79</v>
      </c>
    </row>
    <row r="253" spans="1:65" s="177" customFormat="1" ht="15">
      <c r="A253" s="181"/>
      <c r="B253" s="202"/>
      <c r="C253" s="272"/>
      <c r="D253" s="273" t="s">
        <v>69</v>
      </c>
      <c r="E253" s="274" t="s">
        <v>226</v>
      </c>
      <c r="F253" s="274" t="s">
        <v>227</v>
      </c>
      <c r="G253" s="270"/>
      <c r="H253" s="270"/>
      <c r="I253" s="270"/>
      <c r="J253" s="296">
        <f>SUM(J254:J255)</f>
        <v>0</v>
      </c>
      <c r="K253" s="210"/>
      <c r="L253" s="181"/>
      <c r="M253" s="181"/>
      <c r="N253" s="181"/>
      <c r="O253" s="181"/>
      <c r="P253" s="181"/>
      <c r="Q253" s="181"/>
      <c r="R253" s="181"/>
      <c r="S253" s="181"/>
      <c r="T253" s="181"/>
      <c r="U253" s="181"/>
      <c r="V253" s="181"/>
      <c r="AT253" s="22"/>
      <c r="AU253" s="22"/>
    </row>
    <row r="254" spans="1:65" s="177" customFormat="1">
      <c r="A254" s="181"/>
      <c r="B254" s="181"/>
      <c r="C254" s="256">
        <v>87</v>
      </c>
      <c r="D254" s="214" t="s">
        <v>124</v>
      </c>
      <c r="E254" s="215" t="s">
        <v>293</v>
      </c>
      <c r="F254" s="216" t="s">
        <v>335</v>
      </c>
      <c r="G254" s="217" t="s">
        <v>181</v>
      </c>
      <c r="H254" s="218">
        <v>14</v>
      </c>
      <c r="I254" s="213"/>
      <c r="J254" s="213">
        <f>ROUND(I254*H254,2)</f>
        <v>0</v>
      </c>
      <c r="K254" s="209"/>
      <c r="L254" s="181"/>
      <c r="M254" s="181"/>
      <c r="N254" s="181"/>
      <c r="O254" s="181"/>
      <c r="P254" s="181"/>
      <c r="Q254" s="181"/>
      <c r="R254" s="181"/>
      <c r="S254" s="181"/>
      <c r="T254" s="181"/>
      <c r="U254" s="181"/>
      <c r="V254" s="181"/>
      <c r="AT254" s="22"/>
      <c r="AU254" s="22"/>
    </row>
    <row r="255" spans="1:65" s="177" customFormat="1">
      <c r="A255" s="181"/>
      <c r="B255" s="181"/>
      <c r="C255" s="300">
        <v>88</v>
      </c>
      <c r="D255" s="301" t="s">
        <v>236</v>
      </c>
      <c r="E255" s="302" t="s">
        <v>295</v>
      </c>
      <c r="F255" s="303" t="s">
        <v>296</v>
      </c>
      <c r="G255" s="304" t="s">
        <v>181</v>
      </c>
      <c r="H255" s="305">
        <v>14</v>
      </c>
      <c r="I255" s="306"/>
      <c r="J255" s="306">
        <f>ROUND(I255*H255,2)</f>
        <v>0</v>
      </c>
      <c r="K255" s="210"/>
      <c r="L255" s="181"/>
      <c r="M255" s="184"/>
      <c r="N255" s="178"/>
      <c r="O255" s="179"/>
      <c r="P255" s="179"/>
      <c r="Q255" s="179"/>
      <c r="R255" s="179"/>
      <c r="S255" s="179"/>
      <c r="T255" s="179"/>
      <c r="U255" s="181"/>
      <c r="V255" s="181"/>
      <c r="AR255" s="22"/>
      <c r="AT255" s="22"/>
      <c r="AU255" s="22"/>
      <c r="AY255" s="22"/>
      <c r="BE255" s="164"/>
      <c r="BF255" s="164"/>
      <c r="BG255" s="164"/>
      <c r="BH255" s="164"/>
      <c r="BI255" s="164"/>
      <c r="BJ255" s="22"/>
      <c r="BK255" s="164"/>
      <c r="BL255" s="22"/>
      <c r="BM255" s="22"/>
    </row>
    <row r="256" spans="1:65" s="1" customFormat="1" ht="15">
      <c r="A256" s="181"/>
      <c r="B256" s="202"/>
      <c r="C256" s="272"/>
      <c r="D256" s="273" t="s">
        <v>69</v>
      </c>
      <c r="E256" s="274" t="s">
        <v>297</v>
      </c>
      <c r="F256" s="274" t="s">
        <v>298</v>
      </c>
      <c r="G256" s="270"/>
      <c r="H256" s="270"/>
      <c r="I256" s="270"/>
      <c r="J256" s="296">
        <f>SUM(J257:J258)</f>
        <v>0</v>
      </c>
      <c r="K256" s="210"/>
      <c r="L256" s="181"/>
      <c r="M256" s="184" t="s">
        <v>5</v>
      </c>
      <c r="N256" s="178" t="s">
        <v>41</v>
      </c>
      <c r="O256" s="179">
        <v>0.95</v>
      </c>
      <c r="P256" s="179">
        <f>O256*H268</f>
        <v>1.577</v>
      </c>
      <c r="Q256" s="179">
        <v>0</v>
      </c>
      <c r="R256" s="179">
        <f>Q256*H268</f>
        <v>0</v>
      </c>
      <c r="S256" s="179">
        <v>0.17399999999999999</v>
      </c>
      <c r="T256" s="179">
        <f>S256*H268</f>
        <v>0.28883999999999999</v>
      </c>
      <c r="U256" s="181"/>
      <c r="V256" s="181"/>
      <c r="AR256" s="22" t="s">
        <v>189</v>
      </c>
      <c r="AT256" s="22" t="s">
        <v>124</v>
      </c>
      <c r="AU256" s="22" t="s">
        <v>79</v>
      </c>
      <c r="AY256" s="22" t="s">
        <v>121</v>
      </c>
      <c r="BE256" s="164">
        <f>IF(N256="základní",J268,0)</f>
        <v>0</v>
      </c>
      <c r="BF256" s="164">
        <f>IF(N256="snížená",J268,0)</f>
        <v>0</v>
      </c>
      <c r="BG256" s="164">
        <f>IF(N256="zákl. přenesená",J268,0)</f>
        <v>0</v>
      </c>
      <c r="BH256" s="164">
        <f>IF(N256="sníž. přenesená",J268,0)</f>
        <v>0</v>
      </c>
      <c r="BI256" s="164">
        <f>IF(N256="nulová",J268,0)</f>
        <v>0</v>
      </c>
      <c r="BJ256" s="22" t="s">
        <v>77</v>
      </c>
      <c r="BK256" s="164">
        <f>ROUND(I268*H268,2)</f>
        <v>0</v>
      </c>
      <c r="BL256" s="22" t="s">
        <v>189</v>
      </c>
      <c r="BM256" s="22" t="s">
        <v>257</v>
      </c>
    </row>
    <row r="257" spans="1:65" s="187" customFormat="1">
      <c r="A257" s="181"/>
      <c r="B257" s="202"/>
      <c r="C257" s="256">
        <v>89</v>
      </c>
      <c r="D257" s="214" t="s">
        <v>124</v>
      </c>
      <c r="E257" s="215" t="s">
        <v>299</v>
      </c>
      <c r="F257" s="216" t="s">
        <v>300</v>
      </c>
      <c r="G257" s="217" t="s">
        <v>193</v>
      </c>
      <c r="H257" s="218">
        <v>0.4</v>
      </c>
      <c r="I257" s="213"/>
      <c r="J257" s="213">
        <f>ROUND(I257*H257,2)</f>
        <v>0</v>
      </c>
      <c r="K257" s="209"/>
      <c r="L257" s="181"/>
      <c r="M257" s="184"/>
      <c r="N257" s="178"/>
      <c r="O257" s="179"/>
      <c r="P257" s="179"/>
      <c r="Q257" s="179"/>
      <c r="R257" s="179"/>
      <c r="S257" s="179"/>
      <c r="T257" s="179"/>
      <c r="U257" s="181"/>
      <c r="V257" s="181"/>
      <c r="AR257" s="22"/>
      <c r="AT257" s="22"/>
      <c r="AU257" s="22"/>
      <c r="AY257" s="22"/>
      <c r="BE257" s="164"/>
      <c r="BF257" s="164"/>
      <c r="BG257" s="164"/>
      <c r="BH257" s="164"/>
      <c r="BI257" s="164"/>
      <c r="BJ257" s="22"/>
      <c r="BK257" s="164"/>
      <c r="BL257" s="22"/>
      <c r="BM257" s="22"/>
    </row>
    <row r="258" spans="1:65" s="177" customFormat="1" ht="27">
      <c r="A258" s="181"/>
      <c r="B258" s="202"/>
      <c r="C258" s="256">
        <v>90</v>
      </c>
      <c r="D258" s="214" t="s">
        <v>124</v>
      </c>
      <c r="E258" s="215" t="s">
        <v>301</v>
      </c>
      <c r="F258" s="216" t="s">
        <v>302</v>
      </c>
      <c r="G258" s="217" t="s">
        <v>193</v>
      </c>
      <c r="H258" s="218">
        <v>0.4</v>
      </c>
      <c r="I258" s="213"/>
      <c r="J258" s="213">
        <f>ROUND(I258*H258,2)</f>
        <v>0</v>
      </c>
      <c r="K258" s="209"/>
      <c r="L258" s="181"/>
      <c r="M258" s="184"/>
      <c r="N258" s="178"/>
      <c r="O258" s="179"/>
      <c r="P258" s="179"/>
      <c r="Q258" s="179"/>
      <c r="R258" s="179"/>
      <c r="S258" s="179"/>
      <c r="T258" s="179"/>
      <c r="U258" s="181"/>
      <c r="V258" s="181"/>
      <c r="AR258" s="22"/>
      <c r="AT258" s="22"/>
      <c r="AU258" s="22"/>
      <c r="AY258" s="22"/>
      <c r="BE258" s="164"/>
      <c r="BF258" s="164"/>
      <c r="BG258" s="164"/>
      <c r="BH258" s="164"/>
      <c r="BI258" s="164"/>
      <c r="BJ258" s="22"/>
      <c r="BK258" s="164"/>
      <c r="BL258" s="22"/>
      <c r="BM258" s="22"/>
    </row>
    <row r="259" spans="1:65" s="1" customFormat="1" ht="15">
      <c r="A259" s="181"/>
      <c r="B259" s="202"/>
      <c r="C259" s="272"/>
      <c r="D259" s="273" t="s">
        <v>69</v>
      </c>
      <c r="E259" s="274" t="s">
        <v>272</v>
      </c>
      <c r="F259" s="274" t="s">
        <v>273</v>
      </c>
      <c r="G259" s="270"/>
      <c r="H259" s="270"/>
      <c r="I259" s="270"/>
      <c r="J259" s="296">
        <f>SUM(J260)</f>
        <v>0</v>
      </c>
      <c r="K259" s="210"/>
      <c r="L259" s="181"/>
      <c r="M259" s="184" t="s">
        <v>5</v>
      </c>
      <c r="N259" s="178" t="s">
        <v>41</v>
      </c>
      <c r="O259" s="179">
        <v>0</v>
      </c>
      <c r="P259" s="179">
        <f>O259*H270</f>
        <v>0</v>
      </c>
      <c r="Q259" s="179">
        <v>0</v>
      </c>
      <c r="R259" s="179">
        <f>Q259*H270</f>
        <v>0</v>
      </c>
      <c r="S259" s="179">
        <v>0</v>
      </c>
      <c r="T259" s="179">
        <f>S259*H270</f>
        <v>0</v>
      </c>
      <c r="U259" s="181"/>
      <c r="V259" s="181"/>
      <c r="AR259" s="22" t="s">
        <v>189</v>
      </c>
      <c r="AT259" s="22" t="s">
        <v>124</v>
      </c>
      <c r="AU259" s="22" t="s">
        <v>79</v>
      </c>
      <c r="AY259" s="22" t="s">
        <v>121</v>
      </c>
      <c r="BE259" s="164">
        <f>IF(N259="základní",J270,0)</f>
        <v>0</v>
      </c>
      <c r="BF259" s="164">
        <f>IF(N259="snížená",J270,0)</f>
        <v>0</v>
      </c>
      <c r="BG259" s="164">
        <f>IF(N259="zákl. přenesená",J270,0)</f>
        <v>0</v>
      </c>
      <c r="BH259" s="164">
        <f>IF(N259="sníž. přenesená",J270,0)</f>
        <v>0</v>
      </c>
      <c r="BI259" s="164">
        <f>IF(N259="nulová",J270,0)</f>
        <v>0</v>
      </c>
      <c r="BJ259" s="22" t="s">
        <v>77</v>
      </c>
      <c r="BK259" s="164">
        <f>ROUND(I270*H270,2)</f>
        <v>0</v>
      </c>
      <c r="BL259" s="22" t="s">
        <v>189</v>
      </c>
      <c r="BM259" s="22" t="s">
        <v>258</v>
      </c>
    </row>
    <row r="260" spans="1:65" s="10" customFormat="1">
      <c r="A260" s="181"/>
      <c r="B260" s="202"/>
      <c r="C260" s="256">
        <v>91</v>
      </c>
      <c r="D260" s="214" t="s">
        <v>124</v>
      </c>
      <c r="E260" s="297" t="s">
        <v>303</v>
      </c>
      <c r="F260" s="298" t="s">
        <v>304</v>
      </c>
      <c r="G260" s="217" t="s">
        <v>193</v>
      </c>
      <c r="H260" s="218">
        <v>0.4</v>
      </c>
      <c r="I260" s="299"/>
      <c r="J260" s="213">
        <f>ROUND(I260*H260,2)</f>
        <v>0</v>
      </c>
      <c r="K260" s="210"/>
      <c r="L260" s="181"/>
      <c r="M260" s="191"/>
      <c r="N260" s="191"/>
      <c r="O260" s="191"/>
      <c r="P260" s="236">
        <f>SUM(P261:P270)</f>
        <v>2.5499999999999998</v>
      </c>
      <c r="Q260" s="191"/>
      <c r="R260" s="236">
        <f>SUM(R261:R270)</f>
        <v>1.167E-2</v>
      </c>
      <c r="S260" s="191"/>
      <c r="T260" s="236">
        <f>SUM(T261:T270)</f>
        <v>0</v>
      </c>
      <c r="U260" s="191"/>
      <c r="V260" s="191"/>
      <c r="AR260" s="141" t="s">
        <v>79</v>
      </c>
      <c r="AT260" s="148" t="s">
        <v>69</v>
      </c>
      <c r="AU260" s="148" t="s">
        <v>77</v>
      </c>
      <c r="AY260" s="141" t="s">
        <v>121</v>
      </c>
      <c r="BK260" s="149">
        <f>SUM(BK261:BK270)</f>
        <v>0</v>
      </c>
    </row>
    <row r="261" spans="1:65" s="1" customFormat="1" ht="15">
      <c r="A261" s="181"/>
      <c r="B261" s="202"/>
      <c r="C261" s="272"/>
      <c r="D261" s="273" t="s">
        <v>69</v>
      </c>
      <c r="E261" s="274">
        <v>785</v>
      </c>
      <c r="F261" s="274" t="s">
        <v>332</v>
      </c>
      <c r="G261" s="270"/>
      <c r="H261" s="270"/>
      <c r="I261" s="270"/>
      <c r="J261" s="296">
        <f>J262</f>
        <v>0</v>
      </c>
      <c r="K261" s="210"/>
      <c r="L261" s="181"/>
      <c r="M261" s="184" t="s">
        <v>5</v>
      </c>
      <c r="N261" s="178" t="s">
        <v>41</v>
      </c>
      <c r="O261" s="179">
        <v>0.55000000000000004</v>
      </c>
      <c r="P261" s="179">
        <f>O261*H275</f>
        <v>0.55000000000000004</v>
      </c>
      <c r="Q261" s="179">
        <v>3.6700000000000001E-3</v>
      </c>
      <c r="R261" s="179">
        <f>Q261*H275</f>
        <v>3.6700000000000001E-3</v>
      </c>
      <c r="S261" s="179">
        <v>0</v>
      </c>
      <c r="T261" s="179">
        <f>S261*H275</f>
        <v>0</v>
      </c>
      <c r="U261" s="181"/>
      <c r="V261" s="181"/>
      <c r="AR261" s="22" t="s">
        <v>189</v>
      </c>
      <c r="AT261" s="22" t="s">
        <v>124</v>
      </c>
      <c r="AU261" s="22" t="s">
        <v>79</v>
      </c>
      <c r="AY261" s="22" t="s">
        <v>121</v>
      </c>
      <c r="BE261" s="164">
        <f>IF(N261="základní",J275,0)</f>
        <v>0</v>
      </c>
      <c r="BF261" s="164">
        <f>IF(N261="snížená",J275,0)</f>
        <v>0</v>
      </c>
      <c r="BG261" s="164">
        <f>IF(N261="zákl. přenesená",J275,0)</f>
        <v>0</v>
      </c>
      <c r="BH261" s="164">
        <f>IF(N261="sníž. přenesená",J275,0)</f>
        <v>0</v>
      </c>
      <c r="BI261" s="164">
        <f>IF(N261="nulová",J275,0)</f>
        <v>0</v>
      </c>
      <c r="BJ261" s="22" t="s">
        <v>77</v>
      </c>
      <c r="BK261" s="164">
        <f>ROUND(I275*H275,2)</f>
        <v>0</v>
      </c>
      <c r="BL261" s="22" t="s">
        <v>189</v>
      </c>
      <c r="BM261" s="22" t="s">
        <v>259</v>
      </c>
    </row>
    <row r="262" spans="1:65" s="188" customFormat="1">
      <c r="A262" s="181"/>
      <c r="B262" s="202"/>
      <c r="C262" s="256">
        <v>92</v>
      </c>
      <c r="D262" s="214" t="s">
        <v>305</v>
      </c>
      <c r="E262" s="215" t="s">
        <v>306</v>
      </c>
      <c r="F262" s="216" t="s">
        <v>333</v>
      </c>
      <c r="G262" s="217" t="s">
        <v>185</v>
      </c>
      <c r="H262" s="218">
        <v>5</v>
      </c>
      <c r="I262" s="213"/>
      <c r="J262" s="213">
        <f>ROUND(I262*H262,2)</f>
        <v>0</v>
      </c>
      <c r="K262" s="210"/>
      <c r="L262" s="181"/>
      <c r="M262" s="184"/>
      <c r="N262" s="178"/>
      <c r="O262" s="179"/>
      <c r="P262" s="179"/>
      <c r="Q262" s="179"/>
      <c r="R262" s="179"/>
      <c r="S262" s="179"/>
      <c r="T262" s="179"/>
      <c r="U262" s="181"/>
      <c r="V262" s="181"/>
      <c r="AR262" s="22"/>
      <c r="AT262" s="22"/>
      <c r="AU262" s="22"/>
      <c r="AY262" s="22"/>
      <c r="BE262" s="164"/>
      <c r="BF262" s="164"/>
      <c r="BG262" s="164"/>
      <c r="BH262" s="164"/>
      <c r="BI262" s="164"/>
      <c r="BJ262" s="22"/>
      <c r="BK262" s="164"/>
      <c r="BL262" s="22"/>
      <c r="BM262" s="22"/>
    </row>
    <row r="263" spans="1:65" s="1" customFormat="1" ht="18">
      <c r="A263" s="191"/>
      <c r="B263" s="191"/>
      <c r="C263" s="256"/>
      <c r="D263" s="214"/>
      <c r="E263" s="215"/>
      <c r="F263" s="292" t="s">
        <v>336</v>
      </c>
      <c r="G263" s="217"/>
      <c r="H263" s="218"/>
      <c r="I263" s="213"/>
      <c r="J263" s="293">
        <f>J264+J276</f>
        <v>0</v>
      </c>
      <c r="K263" s="210"/>
      <c r="L263" s="191"/>
      <c r="M263" s="181"/>
      <c r="N263" s="181"/>
      <c r="O263" s="181"/>
      <c r="P263" s="181"/>
      <c r="Q263" s="181"/>
      <c r="R263" s="181"/>
      <c r="S263" s="181"/>
      <c r="T263" s="181"/>
      <c r="U263" s="181"/>
      <c r="V263" s="181"/>
      <c r="AT263" s="22" t="s">
        <v>131</v>
      </c>
      <c r="AU263" s="22" t="s">
        <v>79</v>
      </c>
    </row>
    <row r="264" spans="1:65" s="1" customFormat="1" ht="18">
      <c r="A264" s="181"/>
      <c r="B264" s="202"/>
      <c r="C264" s="272"/>
      <c r="D264" s="273" t="s">
        <v>69</v>
      </c>
      <c r="E264" s="294" t="s">
        <v>178</v>
      </c>
      <c r="F264" s="294" t="s">
        <v>179</v>
      </c>
      <c r="G264" s="270"/>
      <c r="H264" s="270"/>
      <c r="I264" s="270"/>
      <c r="J264" s="295">
        <f>J265+J274</f>
        <v>0</v>
      </c>
      <c r="K264" s="209"/>
      <c r="L264" s="181"/>
      <c r="M264" s="237" t="s">
        <v>5</v>
      </c>
      <c r="N264" s="190" t="s">
        <v>41</v>
      </c>
      <c r="O264" s="179">
        <v>0</v>
      </c>
      <c r="P264" s="179">
        <f>O264*H277</f>
        <v>0</v>
      </c>
      <c r="Q264" s="179">
        <v>1.9199999999999998E-2</v>
      </c>
      <c r="R264" s="179">
        <f>Q264*H277</f>
        <v>0</v>
      </c>
      <c r="S264" s="179">
        <v>0</v>
      </c>
      <c r="T264" s="179">
        <f>S264*H277</f>
        <v>0</v>
      </c>
      <c r="U264" s="181"/>
      <c r="V264" s="181"/>
      <c r="AR264" s="22" t="s">
        <v>205</v>
      </c>
      <c r="AT264" s="22" t="s">
        <v>236</v>
      </c>
      <c r="AU264" s="22" t="s">
        <v>79</v>
      </c>
      <c r="AY264" s="22" t="s">
        <v>121</v>
      </c>
      <c r="BE264" s="164">
        <f>IF(N264="základní",J277,0)</f>
        <v>0</v>
      </c>
      <c r="BF264" s="164">
        <f>IF(N264="snížená",J277,0)</f>
        <v>0</v>
      </c>
      <c r="BG264" s="164">
        <f>IF(N264="zákl. přenesená",J277,0)</f>
        <v>0</v>
      </c>
      <c r="BH264" s="164">
        <f>IF(N264="sníž. přenesená",J277,0)</f>
        <v>0</v>
      </c>
      <c r="BI264" s="164">
        <f>IF(N264="nulová",J277,0)</f>
        <v>0</v>
      </c>
      <c r="BJ264" s="22" t="s">
        <v>77</v>
      </c>
      <c r="BK264" s="164">
        <f>ROUND(I277*H277,2)</f>
        <v>0</v>
      </c>
      <c r="BL264" s="22" t="s">
        <v>189</v>
      </c>
      <c r="BM264" s="22" t="s">
        <v>260</v>
      </c>
    </row>
    <row r="265" spans="1:65" s="1" customFormat="1" ht="15">
      <c r="A265" s="181"/>
      <c r="B265" s="181"/>
      <c r="C265" s="272"/>
      <c r="D265" s="273" t="s">
        <v>69</v>
      </c>
      <c r="E265" s="274">
        <v>1</v>
      </c>
      <c r="F265" s="274" t="s">
        <v>282</v>
      </c>
      <c r="G265" s="270"/>
      <c r="H265" s="270"/>
      <c r="I265" s="270"/>
      <c r="J265" s="296">
        <f>SUM(J266:J272)</f>
        <v>0</v>
      </c>
      <c r="K265" s="210"/>
      <c r="L265" s="181"/>
      <c r="M265" s="181"/>
      <c r="N265" s="181"/>
      <c r="O265" s="181"/>
      <c r="P265" s="181"/>
      <c r="Q265" s="181"/>
      <c r="R265" s="181"/>
      <c r="S265" s="181"/>
      <c r="T265" s="181"/>
      <c r="U265" s="181"/>
      <c r="V265" s="181"/>
      <c r="AT265" s="22" t="s">
        <v>131</v>
      </c>
      <c r="AU265" s="22" t="s">
        <v>79</v>
      </c>
    </row>
    <row r="266" spans="1:65" s="1" customFormat="1">
      <c r="A266" s="181"/>
      <c r="B266" s="202"/>
      <c r="C266" s="266">
        <v>93</v>
      </c>
      <c r="D266" s="259" t="s">
        <v>124</v>
      </c>
      <c r="E266" s="260" t="s">
        <v>390</v>
      </c>
      <c r="F266" s="261" t="s">
        <v>391</v>
      </c>
      <c r="G266" s="262" t="s">
        <v>181</v>
      </c>
      <c r="H266" s="263">
        <v>2</v>
      </c>
      <c r="I266" s="264"/>
      <c r="J266" s="265">
        <f>ROUND(I266*H266,15)</f>
        <v>0</v>
      </c>
      <c r="K266" s="211"/>
      <c r="L266" s="194"/>
      <c r="M266" s="184" t="s">
        <v>5</v>
      </c>
      <c r="N266" s="178" t="s">
        <v>41</v>
      </c>
      <c r="O266" s="179">
        <v>0.1</v>
      </c>
      <c r="P266" s="179">
        <f>O266*H279</f>
        <v>1.6559999999999999</v>
      </c>
      <c r="Q266" s="179">
        <v>0</v>
      </c>
      <c r="R266" s="179">
        <f>Q266*H279</f>
        <v>0</v>
      </c>
      <c r="S266" s="179">
        <v>0</v>
      </c>
      <c r="T266" s="179">
        <f>S266*H279</f>
        <v>0</v>
      </c>
      <c r="U266" s="181"/>
      <c r="V266" s="181"/>
      <c r="AR266" s="22" t="s">
        <v>189</v>
      </c>
      <c r="AT266" s="22" t="s">
        <v>124</v>
      </c>
      <c r="AU266" s="22" t="s">
        <v>79</v>
      </c>
      <c r="AY266" s="22" t="s">
        <v>121</v>
      </c>
      <c r="BE266" s="164">
        <f>IF(N266="základní",J279,0)</f>
        <v>0</v>
      </c>
      <c r="BF266" s="164">
        <f>IF(N266="snížená",J279,0)</f>
        <v>0</v>
      </c>
      <c r="BG266" s="164">
        <f>IF(N266="zákl. přenesená",J279,0)</f>
        <v>0</v>
      </c>
      <c r="BH266" s="164">
        <f>IF(N266="sníž. přenesená",J279,0)</f>
        <v>0</v>
      </c>
      <c r="BI266" s="164">
        <f>IF(N266="nulová",J279,0)</f>
        <v>0</v>
      </c>
      <c r="BJ266" s="22" t="s">
        <v>77</v>
      </c>
      <c r="BK266" s="164">
        <f>ROUND(I279*H279,2)</f>
        <v>0</v>
      </c>
      <c r="BL266" s="22" t="s">
        <v>189</v>
      </c>
      <c r="BM266" s="22" t="s">
        <v>261</v>
      </c>
    </row>
    <row r="267" spans="1:65" s="180" customFormat="1">
      <c r="A267" s="181"/>
      <c r="B267" s="181"/>
      <c r="C267" s="266">
        <v>94</v>
      </c>
      <c r="D267" s="259" t="s">
        <v>124</v>
      </c>
      <c r="E267" s="260" t="s">
        <v>392</v>
      </c>
      <c r="F267" s="261" t="s">
        <v>393</v>
      </c>
      <c r="G267" s="262" t="s">
        <v>181</v>
      </c>
      <c r="H267" s="263">
        <v>2</v>
      </c>
      <c r="I267" s="264"/>
      <c r="J267" s="265">
        <f>ROUND(I267*H267,15)</f>
        <v>0</v>
      </c>
      <c r="K267" s="210"/>
      <c r="L267" s="181"/>
      <c r="M267" s="184"/>
      <c r="N267" s="178"/>
      <c r="O267" s="179"/>
      <c r="P267" s="179"/>
      <c r="Q267" s="179"/>
      <c r="R267" s="179"/>
      <c r="S267" s="179"/>
      <c r="T267" s="179"/>
      <c r="U267" s="181"/>
      <c r="V267" s="181"/>
      <c r="AR267" s="22"/>
      <c r="AT267" s="22"/>
      <c r="AU267" s="22"/>
      <c r="AY267" s="22"/>
      <c r="BE267" s="164"/>
      <c r="BF267" s="164"/>
      <c r="BG267" s="164"/>
      <c r="BH267" s="164"/>
      <c r="BI267" s="164"/>
      <c r="BJ267" s="22"/>
      <c r="BK267" s="164"/>
      <c r="BL267" s="22"/>
      <c r="BM267" s="22"/>
    </row>
    <row r="268" spans="1:65" s="1" customFormat="1">
      <c r="A268" s="181"/>
      <c r="B268" s="202"/>
      <c r="C268" s="256">
        <v>95</v>
      </c>
      <c r="D268" s="214" t="s">
        <v>124</v>
      </c>
      <c r="E268" s="215" t="s">
        <v>283</v>
      </c>
      <c r="F268" s="216" t="s">
        <v>284</v>
      </c>
      <c r="G268" s="217" t="s">
        <v>193</v>
      </c>
      <c r="H268" s="218">
        <v>1.66</v>
      </c>
      <c r="I268" s="213"/>
      <c r="J268" s="213">
        <f t="shared" ref="J268:J273" si="6">ROUND(I268*H268,2)</f>
        <v>0</v>
      </c>
      <c r="K268" s="210"/>
      <c r="L268" s="181"/>
      <c r="M268" s="184" t="s">
        <v>5</v>
      </c>
      <c r="N268" s="178" t="s">
        <v>41</v>
      </c>
      <c r="O268" s="179">
        <v>4.3999999999999997E-2</v>
      </c>
      <c r="P268" s="179">
        <f>O268*H281</f>
        <v>4.3999999999999997E-2</v>
      </c>
      <c r="Q268" s="179">
        <v>2.9999999999999997E-4</v>
      </c>
      <c r="R268" s="179">
        <f>Q268*H281</f>
        <v>2.9999999999999997E-4</v>
      </c>
      <c r="S268" s="179">
        <v>0</v>
      </c>
      <c r="T268" s="179">
        <f>S268*H281</f>
        <v>0</v>
      </c>
      <c r="U268" s="181"/>
      <c r="V268" s="181"/>
      <c r="AR268" s="22" t="s">
        <v>189</v>
      </c>
      <c r="AT268" s="22" t="s">
        <v>124</v>
      </c>
      <c r="AU268" s="22" t="s">
        <v>79</v>
      </c>
      <c r="AY268" s="22" t="s">
        <v>121</v>
      </c>
      <c r="BE268" s="164">
        <f>IF(N268="základní",J281,0)</f>
        <v>0</v>
      </c>
      <c r="BF268" s="164">
        <f>IF(N268="snížená",J281,0)</f>
        <v>0</v>
      </c>
      <c r="BG268" s="164">
        <f>IF(N268="zákl. přenesená",J281,0)</f>
        <v>0</v>
      </c>
      <c r="BH268" s="164">
        <f>IF(N268="sníž. přenesená",J281,0)</f>
        <v>0</v>
      </c>
      <c r="BI268" s="164">
        <f>IF(N268="nulová",J281,0)</f>
        <v>0</v>
      </c>
      <c r="BJ268" s="22" t="s">
        <v>77</v>
      </c>
      <c r="BK268" s="164">
        <f>ROUND(I281*H281,2)</f>
        <v>0</v>
      </c>
      <c r="BL268" s="22" t="s">
        <v>189</v>
      </c>
      <c r="BM268" s="22" t="s">
        <v>262</v>
      </c>
    </row>
    <row r="269" spans="1:65" s="1" customFormat="1">
      <c r="A269" s="181"/>
      <c r="B269" s="202"/>
      <c r="C269" s="256">
        <v>96</v>
      </c>
      <c r="D269" s="214" t="s">
        <v>124</v>
      </c>
      <c r="E269" s="297" t="s">
        <v>285</v>
      </c>
      <c r="F269" s="298" t="s">
        <v>286</v>
      </c>
      <c r="G269" s="217" t="s">
        <v>193</v>
      </c>
      <c r="H269" s="218">
        <v>2.85</v>
      </c>
      <c r="I269" s="299"/>
      <c r="J269" s="213">
        <f t="shared" si="6"/>
        <v>0</v>
      </c>
      <c r="K269" s="209"/>
      <c r="L269" s="181"/>
      <c r="M269" s="184" t="s">
        <v>5</v>
      </c>
      <c r="N269" s="178" t="s">
        <v>41</v>
      </c>
      <c r="O269" s="179">
        <v>0.3</v>
      </c>
      <c r="P269" s="179">
        <f>O269*H282</f>
        <v>0.3</v>
      </c>
      <c r="Q269" s="179">
        <v>7.7000000000000002E-3</v>
      </c>
      <c r="R269" s="179">
        <f>Q269*H282</f>
        <v>7.7000000000000002E-3</v>
      </c>
      <c r="S269" s="179">
        <v>0</v>
      </c>
      <c r="T269" s="179">
        <f>S269*H282</f>
        <v>0</v>
      </c>
      <c r="U269" s="181"/>
      <c r="V269" s="181"/>
      <c r="AR269" s="22" t="s">
        <v>189</v>
      </c>
      <c r="AT269" s="22" t="s">
        <v>124</v>
      </c>
      <c r="AU269" s="22" t="s">
        <v>79</v>
      </c>
      <c r="AY269" s="22" t="s">
        <v>121</v>
      </c>
      <c r="BE269" s="164">
        <f>IF(N269="základní",J282,0)</f>
        <v>0</v>
      </c>
      <c r="BF269" s="164">
        <f>IF(N269="snížená",J282,0)</f>
        <v>0</v>
      </c>
      <c r="BG269" s="164">
        <f>IF(N269="zákl. přenesená",J282,0)</f>
        <v>0</v>
      </c>
      <c r="BH269" s="164">
        <f>IF(N269="sníž. přenesená",J282,0)</f>
        <v>0</v>
      </c>
      <c r="BI269" s="164">
        <f>IF(N269="nulová",J282,0)</f>
        <v>0</v>
      </c>
      <c r="BJ269" s="22" t="s">
        <v>77</v>
      </c>
      <c r="BK269" s="164">
        <f>ROUND(I282*H282,2)</f>
        <v>0</v>
      </c>
      <c r="BL269" s="22" t="s">
        <v>189</v>
      </c>
      <c r="BM269" s="22" t="s">
        <v>263</v>
      </c>
    </row>
    <row r="270" spans="1:65" s="1" customFormat="1">
      <c r="A270" s="181"/>
      <c r="B270" s="202"/>
      <c r="C270" s="256">
        <v>97</v>
      </c>
      <c r="D270" s="214" t="s">
        <v>124</v>
      </c>
      <c r="E270" s="215" t="s">
        <v>287</v>
      </c>
      <c r="F270" s="216" t="s">
        <v>288</v>
      </c>
      <c r="G270" s="217" t="s">
        <v>193</v>
      </c>
      <c r="H270" s="218">
        <v>2.85</v>
      </c>
      <c r="I270" s="213"/>
      <c r="J270" s="213">
        <f t="shared" si="6"/>
        <v>0</v>
      </c>
      <c r="K270" s="209"/>
      <c r="L270" s="181"/>
      <c r="M270" s="184" t="s">
        <v>5</v>
      </c>
      <c r="N270" s="178" t="s">
        <v>41</v>
      </c>
      <c r="O270" s="179">
        <v>0</v>
      </c>
      <c r="P270" s="179">
        <f>O270*H283</f>
        <v>0</v>
      </c>
      <c r="Q270" s="179">
        <v>0</v>
      </c>
      <c r="R270" s="179">
        <f>Q270*H283</f>
        <v>0</v>
      </c>
      <c r="S270" s="179">
        <v>0</v>
      </c>
      <c r="T270" s="179">
        <f>S270*H283</f>
        <v>0</v>
      </c>
      <c r="U270" s="181"/>
      <c r="V270" s="181"/>
      <c r="AR270" s="22" t="s">
        <v>189</v>
      </c>
      <c r="AT270" s="22" t="s">
        <v>124</v>
      </c>
      <c r="AU270" s="22" t="s">
        <v>79</v>
      </c>
      <c r="AY270" s="22" t="s">
        <v>121</v>
      </c>
      <c r="BE270" s="164">
        <f>IF(N270="základní",J283,0)</f>
        <v>0</v>
      </c>
      <c r="BF270" s="164">
        <f>IF(N270="snížená",J283,0)</f>
        <v>0</v>
      </c>
      <c r="BG270" s="164">
        <f>IF(N270="zákl. přenesená",J283,0)</f>
        <v>0</v>
      </c>
      <c r="BH270" s="164">
        <f>IF(N270="sníž. přenesená",J283,0)</f>
        <v>0</v>
      </c>
      <c r="BI270" s="164">
        <f>IF(N270="nulová",J283,0)</f>
        <v>0</v>
      </c>
      <c r="BJ270" s="22" t="s">
        <v>77</v>
      </c>
      <c r="BK270" s="164">
        <f>ROUND(I283*H283,2)</f>
        <v>0</v>
      </c>
      <c r="BL270" s="22" t="s">
        <v>189</v>
      </c>
      <c r="BM270" s="22" t="s">
        <v>264</v>
      </c>
    </row>
    <row r="271" spans="1:65" s="10" customFormat="1">
      <c r="A271" s="181"/>
      <c r="B271" s="202"/>
      <c r="C271" s="256">
        <v>98</v>
      </c>
      <c r="D271" s="214" t="s">
        <v>124</v>
      </c>
      <c r="E271" s="215" t="s">
        <v>310</v>
      </c>
      <c r="F271" s="216" t="s">
        <v>311</v>
      </c>
      <c r="G271" s="217" t="s">
        <v>193</v>
      </c>
      <c r="H271" s="218">
        <v>2.1440000000000001</v>
      </c>
      <c r="I271" s="213"/>
      <c r="J271" s="213">
        <f t="shared" si="6"/>
        <v>0</v>
      </c>
      <c r="K271" s="210"/>
      <c r="L271" s="181"/>
      <c r="M271" s="191"/>
      <c r="N271" s="191"/>
      <c r="O271" s="191"/>
      <c r="P271" s="236">
        <f>SUM(P272:P273)</f>
        <v>0</v>
      </c>
      <c r="Q271" s="191"/>
      <c r="R271" s="236">
        <f>SUM(R272:R273)</f>
        <v>0</v>
      </c>
      <c r="S271" s="191"/>
      <c r="T271" s="236">
        <f>SUM(T272:T273)</f>
        <v>0</v>
      </c>
      <c r="U271" s="191"/>
      <c r="V271" s="191"/>
      <c r="AR271" s="141" t="s">
        <v>79</v>
      </c>
      <c r="AT271" s="148" t="s">
        <v>69</v>
      </c>
      <c r="AU271" s="148" t="s">
        <v>77</v>
      </c>
      <c r="AY271" s="141" t="s">
        <v>121</v>
      </c>
      <c r="BK271" s="149">
        <f>SUM(BK272:BK273)</f>
        <v>0</v>
      </c>
    </row>
    <row r="272" spans="1:65" s="1" customFormat="1">
      <c r="A272" s="181"/>
      <c r="B272" s="202"/>
      <c r="C272" s="256">
        <v>99</v>
      </c>
      <c r="D272" s="214" t="s">
        <v>124</v>
      </c>
      <c r="E272" s="215" t="s">
        <v>375</v>
      </c>
      <c r="F272" s="216" t="s">
        <v>374</v>
      </c>
      <c r="G272" s="217" t="s">
        <v>193</v>
      </c>
      <c r="H272" s="218">
        <v>1.66</v>
      </c>
      <c r="I272" s="213"/>
      <c r="J272" s="213">
        <f t="shared" si="6"/>
        <v>0</v>
      </c>
      <c r="K272" s="211"/>
      <c r="L272" s="181"/>
      <c r="M272" s="184" t="s">
        <v>5</v>
      </c>
      <c r="N272" s="178" t="s">
        <v>41</v>
      </c>
      <c r="O272" s="179">
        <v>0.105</v>
      </c>
      <c r="P272" s="179">
        <f>O272*H285</f>
        <v>0</v>
      </c>
      <c r="Q272" s="179">
        <v>0</v>
      </c>
      <c r="R272" s="179">
        <f>Q272*H285</f>
        <v>0</v>
      </c>
      <c r="S272" s="179">
        <v>2.5000000000000001E-3</v>
      </c>
      <c r="T272" s="179">
        <f>S272*H285</f>
        <v>0</v>
      </c>
      <c r="U272" s="181"/>
      <c r="V272" s="181"/>
      <c r="AR272" s="22" t="s">
        <v>189</v>
      </c>
      <c r="AT272" s="22" t="s">
        <v>124</v>
      </c>
      <c r="AU272" s="22" t="s">
        <v>79</v>
      </c>
      <c r="AY272" s="22" t="s">
        <v>121</v>
      </c>
      <c r="BE272" s="164">
        <f>IF(N272="základní",J285,0)</f>
        <v>0</v>
      </c>
      <c r="BF272" s="164">
        <f>IF(N272="snížená",J285,0)</f>
        <v>0</v>
      </c>
      <c r="BG272" s="164">
        <f>IF(N272="zákl. přenesená",J285,0)</f>
        <v>0</v>
      </c>
      <c r="BH272" s="164">
        <f>IF(N272="sníž. přenesená",J285,0)</f>
        <v>0</v>
      </c>
      <c r="BI272" s="164">
        <f>IF(N272="nulová",J285,0)</f>
        <v>0</v>
      </c>
      <c r="BJ272" s="22" t="s">
        <v>77</v>
      </c>
      <c r="BK272" s="164">
        <f>ROUND(I285*H285,2)</f>
        <v>0</v>
      </c>
      <c r="BL272" s="22" t="s">
        <v>189</v>
      </c>
      <c r="BM272" s="22" t="s">
        <v>265</v>
      </c>
    </row>
    <row r="273" spans="1:65" s="1" customFormat="1">
      <c r="A273" s="258"/>
      <c r="B273" s="202"/>
      <c r="C273" s="300">
        <v>100</v>
      </c>
      <c r="D273" s="301" t="s">
        <v>236</v>
      </c>
      <c r="E273" s="302" t="s">
        <v>312</v>
      </c>
      <c r="F273" s="303" t="s">
        <v>373</v>
      </c>
      <c r="G273" s="304" t="s">
        <v>209</v>
      </c>
      <c r="H273" s="305">
        <v>2.8220000000000001</v>
      </c>
      <c r="I273" s="306"/>
      <c r="J273" s="306">
        <f t="shared" si="6"/>
        <v>0</v>
      </c>
      <c r="K273" s="209"/>
      <c r="L273" s="258"/>
      <c r="M273" s="184" t="s">
        <v>5</v>
      </c>
      <c r="N273" s="178" t="s">
        <v>41</v>
      </c>
      <c r="O273" s="179">
        <v>0</v>
      </c>
      <c r="P273" s="179">
        <f>O273*H288</f>
        <v>0</v>
      </c>
      <c r="Q273" s="179">
        <v>0</v>
      </c>
      <c r="R273" s="179">
        <f>Q273*H288</f>
        <v>0</v>
      </c>
      <c r="S273" s="179">
        <v>0</v>
      </c>
      <c r="T273" s="179">
        <f>S273*H288</f>
        <v>0</v>
      </c>
      <c r="U273" s="181"/>
      <c r="V273" s="181"/>
      <c r="AR273" s="22" t="s">
        <v>189</v>
      </c>
      <c r="AT273" s="22" t="s">
        <v>124</v>
      </c>
      <c r="AU273" s="22" t="s">
        <v>79</v>
      </c>
      <c r="AY273" s="22" t="s">
        <v>121</v>
      </c>
      <c r="BE273" s="164">
        <f>IF(N273="základní",J288,0)</f>
        <v>0</v>
      </c>
      <c r="BF273" s="164">
        <f>IF(N273="snížená",J288,0)</f>
        <v>0</v>
      </c>
      <c r="BG273" s="164">
        <f>IF(N273="zákl. přenesená",J288,0)</f>
        <v>0</v>
      </c>
      <c r="BH273" s="164">
        <f>IF(N273="sníž. přenesená",J288,0)</f>
        <v>0</v>
      </c>
      <c r="BI273" s="164">
        <f>IF(N273="nulová",J288,0)</f>
        <v>0</v>
      </c>
      <c r="BJ273" s="22" t="s">
        <v>77</v>
      </c>
      <c r="BK273" s="164">
        <f>ROUND(I288*H288,2)</f>
        <v>0</v>
      </c>
      <c r="BL273" s="22" t="s">
        <v>189</v>
      </c>
      <c r="BM273" s="22" t="s">
        <v>266</v>
      </c>
    </row>
    <row r="274" spans="1:65" s="10" customFormat="1" ht="15">
      <c r="A274" s="191"/>
      <c r="B274" s="191"/>
      <c r="C274" s="256"/>
      <c r="D274" s="273" t="s">
        <v>69</v>
      </c>
      <c r="E274" s="274" t="s">
        <v>289</v>
      </c>
      <c r="F274" s="274" t="s">
        <v>290</v>
      </c>
      <c r="G274" s="270"/>
      <c r="H274" s="270"/>
      <c r="I274" s="270"/>
      <c r="J274" s="296">
        <f>SUM(J275)</f>
        <v>0</v>
      </c>
      <c r="K274" s="210"/>
      <c r="L274" s="191"/>
      <c r="M274" s="191"/>
      <c r="N274" s="191"/>
      <c r="O274" s="191"/>
      <c r="P274" s="236">
        <f>SUM(P275:P302)</f>
        <v>0</v>
      </c>
      <c r="Q274" s="191"/>
      <c r="R274" s="236">
        <f>SUM(R275:R302)</f>
        <v>0</v>
      </c>
      <c r="S274" s="191"/>
      <c r="T274" s="236">
        <f>SUM(T275:T302)</f>
        <v>0</v>
      </c>
      <c r="U274" s="191"/>
      <c r="V274" s="191"/>
      <c r="AR274" s="141" t="s">
        <v>79</v>
      </c>
      <c r="AT274" s="148" t="s">
        <v>69</v>
      </c>
      <c r="AU274" s="148" t="s">
        <v>77</v>
      </c>
      <c r="AY274" s="141" t="s">
        <v>121</v>
      </c>
      <c r="BK274" s="149">
        <f>SUM(BK275:BK302)</f>
        <v>0</v>
      </c>
    </row>
    <row r="275" spans="1:65" s="1" customFormat="1">
      <c r="A275" s="181"/>
      <c r="B275" s="202"/>
      <c r="C275" s="256">
        <v>101</v>
      </c>
      <c r="D275" s="214" t="s">
        <v>124</v>
      </c>
      <c r="E275" s="215" t="s">
        <v>308</v>
      </c>
      <c r="F275" s="216" t="s">
        <v>316</v>
      </c>
      <c r="G275" s="217" t="s">
        <v>231</v>
      </c>
      <c r="H275" s="218">
        <v>1</v>
      </c>
      <c r="I275" s="213"/>
      <c r="J275" s="213">
        <f>ROUND(I275*H275,2)</f>
        <v>0</v>
      </c>
      <c r="K275" s="210"/>
      <c r="L275" s="181"/>
      <c r="M275" s="184" t="s">
        <v>5</v>
      </c>
      <c r="N275" s="178" t="s">
        <v>41</v>
      </c>
      <c r="O275" s="179">
        <v>0.79300000000000004</v>
      </c>
      <c r="P275" s="179">
        <f>O275*H291</f>
        <v>0</v>
      </c>
      <c r="Q275" s="179">
        <v>3.0000000000000001E-3</v>
      </c>
      <c r="R275" s="179">
        <f>Q275*H291</f>
        <v>0</v>
      </c>
      <c r="S275" s="179">
        <v>0</v>
      </c>
      <c r="T275" s="179">
        <f>S275*H291</f>
        <v>0</v>
      </c>
      <c r="U275" s="181"/>
      <c r="V275" s="181"/>
      <c r="AR275" s="22" t="s">
        <v>189</v>
      </c>
      <c r="AT275" s="22" t="s">
        <v>124</v>
      </c>
      <c r="AU275" s="22" t="s">
        <v>79</v>
      </c>
      <c r="AY275" s="22" t="s">
        <v>121</v>
      </c>
      <c r="BE275" s="164">
        <f>IF(N275="základní",J291,0)</f>
        <v>0</v>
      </c>
      <c r="BF275" s="164">
        <f>IF(N275="snížená",J291,0)</f>
        <v>0</v>
      </c>
      <c r="BG275" s="164">
        <f>IF(N275="zákl. přenesená",J291,0)</f>
        <v>0</v>
      </c>
      <c r="BH275" s="164">
        <f>IF(N275="sníž. přenesená",J291,0)</f>
        <v>0</v>
      </c>
      <c r="BI275" s="164">
        <f>IF(N275="nulová",J291,0)</f>
        <v>0</v>
      </c>
      <c r="BJ275" s="22" t="s">
        <v>77</v>
      </c>
      <c r="BK275" s="164">
        <f>ROUND(I291*H291,2)</f>
        <v>0</v>
      </c>
      <c r="BL275" s="22" t="s">
        <v>189</v>
      </c>
      <c r="BM275" s="22" t="s">
        <v>267</v>
      </c>
    </row>
    <row r="276" spans="1:65" s="1" customFormat="1" ht="18">
      <c r="A276" s="181"/>
      <c r="B276" s="202"/>
      <c r="C276" s="272"/>
      <c r="D276" s="273" t="s">
        <v>69</v>
      </c>
      <c r="E276" s="294" t="s">
        <v>224</v>
      </c>
      <c r="F276" s="294" t="s">
        <v>225</v>
      </c>
      <c r="G276" s="270"/>
      <c r="H276" s="270"/>
      <c r="I276" s="270"/>
      <c r="J276" s="295">
        <f>J277+J280+J283</f>
        <v>0</v>
      </c>
      <c r="K276" s="209"/>
      <c r="L276" s="181"/>
      <c r="M276" s="237" t="s">
        <v>5</v>
      </c>
      <c r="N276" s="190" t="s">
        <v>41</v>
      </c>
      <c r="O276" s="179">
        <v>0</v>
      </c>
      <c r="P276" s="179">
        <f>O276*H292</f>
        <v>0</v>
      </c>
      <c r="Q276" s="179">
        <v>1.18E-2</v>
      </c>
      <c r="R276" s="179">
        <f>Q276*H292</f>
        <v>0</v>
      </c>
      <c r="S276" s="179">
        <v>0</v>
      </c>
      <c r="T276" s="179">
        <f>S276*H292</f>
        <v>0</v>
      </c>
      <c r="U276" s="181"/>
      <c r="V276" s="181"/>
      <c r="AR276" s="22" t="s">
        <v>205</v>
      </c>
      <c r="AT276" s="22" t="s">
        <v>236</v>
      </c>
      <c r="AU276" s="22" t="s">
        <v>79</v>
      </c>
      <c r="AY276" s="22" t="s">
        <v>121</v>
      </c>
      <c r="BE276" s="164">
        <f>IF(N276="základní",J292,0)</f>
        <v>0</v>
      </c>
      <c r="BF276" s="164">
        <f>IF(N276="snížená",J292,0)</f>
        <v>0</v>
      </c>
      <c r="BG276" s="164">
        <f>IF(N276="zákl. přenesená",J292,0)</f>
        <v>0</v>
      </c>
      <c r="BH276" s="164">
        <f>IF(N276="sníž. přenesená",J292,0)</f>
        <v>0</v>
      </c>
      <c r="BI276" s="164">
        <f>IF(N276="nulová",J292,0)</f>
        <v>0</v>
      </c>
      <c r="BJ276" s="22" t="s">
        <v>77</v>
      </c>
      <c r="BK276" s="164">
        <f>ROUND(I292*H292,2)</f>
        <v>0</v>
      </c>
      <c r="BL276" s="22" t="s">
        <v>189</v>
      </c>
      <c r="BM276" s="22" t="s">
        <v>268</v>
      </c>
    </row>
    <row r="277" spans="1:65" s="187" customFormat="1" ht="15">
      <c r="A277" s="191"/>
      <c r="B277" s="191"/>
      <c r="C277" s="272"/>
      <c r="D277" s="273" t="s">
        <v>69</v>
      </c>
      <c r="E277" s="274" t="s">
        <v>226</v>
      </c>
      <c r="F277" s="274" t="s">
        <v>227</v>
      </c>
      <c r="G277" s="270"/>
      <c r="H277" s="270"/>
      <c r="I277" s="270"/>
      <c r="J277" s="296">
        <f>SUM(J278:J279)</f>
        <v>0</v>
      </c>
      <c r="K277" s="210"/>
      <c r="L277" s="191"/>
      <c r="M277" s="237"/>
      <c r="N277" s="190"/>
      <c r="O277" s="179"/>
      <c r="P277" s="179"/>
      <c r="Q277" s="179"/>
      <c r="R277" s="179"/>
      <c r="S277" s="179"/>
      <c r="T277" s="179"/>
      <c r="U277" s="181"/>
      <c r="V277" s="181"/>
      <c r="AR277" s="22"/>
      <c r="AT277" s="22"/>
      <c r="AU277" s="22"/>
      <c r="AY277" s="22"/>
      <c r="BE277" s="164"/>
      <c r="BF277" s="164"/>
      <c r="BG277" s="164"/>
      <c r="BH277" s="164"/>
      <c r="BI277" s="164"/>
      <c r="BJ277" s="22"/>
      <c r="BK277" s="164"/>
      <c r="BL277" s="22"/>
      <c r="BM277" s="22"/>
    </row>
    <row r="278" spans="1:65" s="1" customFormat="1">
      <c r="A278" s="191"/>
      <c r="B278" s="191"/>
      <c r="C278" s="256">
        <v>102</v>
      </c>
      <c r="D278" s="214" t="s">
        <v>124</v>
      </c>
      <c r="E278" s="215" t="s">
        <v>293</v>
      </c>
      <c r="F278" s="216" t="s">
        <v>335</v>
      </c>
      <c r="G278" s="217" t="s">
        <v>181</v>
      </c>
      <c r="H278" s="218">
        <v>16.559999999999999</v>
      </c>
      <c r="I278" s="213"/>
      <c r="J278" s="213">
        <f>ROUND(I278*H278,2)</f>
        <v>0</v>
      </c>
      <c r="K278" s="209"/>
      <c r="L278" s="191"/>
      <c r="M278" s="181"/>
      <c r="N278" s="181"/>
      <c r="O278" s="181"/>
      <c r="P278" s="181"/>
      <c r="Q278" s="181"/>
      <c r="R278" s="181"/>
      <c r="S278" s="181"/>
      <c r="T278" s="181"/>
      <c r="U278" s="181"/>
      <c r="V278" s="181"/>
      <c r="AT278" s="22" t="s">
        <v>131</v>
      </c>
      <c r="AU278" s="22" t="s">
        <v>79</v>
      </c>
    </row>
    <row r="279" spans="1:65" s="11" customFormat="1">
      <c r="A279" s="181"/>
      <c r="B279" s="202"/>
      <c r="C279" s="300">
        <v>103</v>
      </c>
      <c r="D279" s="301" t="s">
        <v>236</v>
      </c>
      <c r="E279" s="302" t="s">
        <v>295</v>
      </c>
      <c r="F279" s="303" t="s">
        <v>296</v>
      </c>
      <c r="G279" s="304" t="s">
        <v>181</v>
      </c>
      <c r="H279" s="305">
        <v>16.559999999999999</v>
      </c>
      <c r="I279" s="306"/>
      <c r="J279" s="306">
        <f>ROUND(I279*H279,2)</f>
        <v>0</v>
      </c>
      <c r="K279" s="209"/>
      <c r="L279" s="181"/>
      <c r="M279" s="183"/>
      <c r="N279" s="183"/>
      <c r="O279" s="183"/>
      <c r="P279" s="183"/>
      <c r="Q279" s="183"/>
      <c r="R279" s="183"/>
      <c r="S279" s="183"/>
      <c r="T279" s="183"/>
      <c r="U279" s="183"/>
      <c r="V279" s="183"/>
      <c r="AT279" s="173" t="s">
        <v>183</v>
      </c>
      <c r="AU279" s="173" t="s">
        <v>79</v>
      </c>
      <c r="AV279" s="11" t="s">
        <v>79</v>
      </c>
      <c r="AW279" s="11" t="s">
        <v>6</v>
      </c>
      <c r="AX279" s="11" t="s">
        <v>77</v>
      </c>
      <c r="AY279" s="173" t="s">
        <v>121</v>
      </c>
    </row>
    <row r="280" spans="1:65" s="11" customFormat="1" ht="15">
      <c r="A280" s="181"/>
      <c r="B280" s="202"/>
      <c r="C280" s="272"/>
      <c r="D280" s="273" t="s">
        <v>69</v>
      </c>
      <c r="E280" s="274" t="s">
        <v>297</v>
      </c>
      <c r="F280" s="274" t="s">
        <v>298</v>
      </c>
      <c r="G280" s="270"/>
      <c r="H280" s="270"/>
      <c r="I280" s="270"/>
      <c r="J280" s="296">
        <f>SUM(J281:J282)</f>
        <v>0</v>
      </c>
      <c r="K280" s="209"/>
      <c r="L280" s="194"/>
      <c r="M280" s="183"/>
      <c r="N280" s="183"/>
      <c r="O280" s="183"/>
      <c r="P280" s="183"/>
      <c r="Q280" s="183"/>
      <c r="R280" s="183"/>
      <c r="S280" s="183"/>
      <c r="T280" s="183"/>
      <c r="U280" s="183"/>
      <c r="V280" s="183"/>
      <c r="AT280" s="173"/>
      <c r="AU280" s="173"/>
      <c r="AY280" s="173"/>
    </row>
    <row r="281" spans="1:65" s="11" customFormat="1">
      <c r="A281" s="181"/>
      <c r="B281" s="181"/>
      <c r="C281" s="256">
        <v>104</v>
      </c>
      <c r="D281" s="214" t="s">
        <v>124</v>
      </c>
      <c r="E281" s="215" t="s">
        <v>299</v>
      </c>
      <c r="F281" s="216" t="s">
        <v>300</v>
      </c>
      <c r="G281" s="217" t="s">
        <v>193</v>
      </c>
      <c r="H281" s="218">
        <v>1</v>
      </c>
      <c r="I281" s="213"/>
      <c r="J281" s="213">
        <f>ROUND(I281*H281,2)</f>
        <v>0</v>
      </c>
      <c r="K281" s="210"/>
      <c r="L281" s="181"/>
      <c r="M281" s="183"/>
      <c r="N281" s="183"/>
      <c r="O281" s="183"/>
      <c r="P281" s="183"/>
      <c r="Q281" s="183"/>
      <c r="R281" s="183"/>
      <c r="S281" s="183"/>
      <c r="T281" s="183"/>
      <c r="U281" s="183"/>
      <c r="V281" s="183"/>
      <c r="AT281" s="173"/>
      <c r="AU281" s="173"/>
      <c r="AY281" s="173"/>
    </row>
    <row r="282" spans="1:65" s="11" customFormat="1" ht="27">
      <c r="A282" s="183"/>
      <c r="B282" s="183"/>
      <c r="C282" s="256">
        <v>105</v>
      </c>
      <c r="D282" s="214" t="s">
        <v>124</v>
      </c>
      <c r="E282" s="215" t="s">
        <v>301</v>
      </c>
      <c r="F282" s="216" t="s">
        <v>302</v>
      </c>
      <c r="G282" s="217" t="s">
        <v>193</v>
      </c>
      <c r="H282" s="218">
        <v>1</v>
      </c>
      <c r="I282" s="213"/>
      <c r="J282" s="213">
        <f>ROUND(I282*H282,2)</f>
        <v>0</v>
      </c>
      <c r="K282" s="210"/>
      <c r="L282" s="183"/>
      <c r="M282" s="183"/>
      <c r="N282" s="183"/>
      <c r="O282" s="183"/>
      <c r="P282" s="183"/>
      <c r="Q282" s="183"/>
      <c r="R282" s="183"/>
      <c r="S282" s="183"/>
      <c r="T282" s="183"/>
      <c r="U282" s="183"/>
      <c r="V282" s="183"/>
      <c r="AT282" s="173"/>
      <c r="AU282" s="173"/>
      <c r="AY282" s="173"/>
    </row>
    <row r="283" spans="1:65" s="11" customFormat="1" ht="15">
      <c r="A283" s="183"/>
      <c r="B283" s="183"/>
      <c r="C283" s="272"/>
      <c r="D283" s="273" t="s">
        <v>69</v>
      </c>
      <c r="E283" s="274" t="s">
        <v>272</v>
      </c>
      <c r="F283" s="274" t="s">
        <v>273</v>
      </c>
      <c r="G283" s="270"/>
      <c r="H283" s="270"/>
      <c r="I283" s="270"/>
      <c r="J283" s="296">
        <f>SUM(J284)</f>
        <v>0</v>
      </c>
      <c r="K283" s="209"/>
      <c r="L283" s="183"/>
      <c r="M283" s="183"/>
      <c r="N283" s="183"/>
      <c r="O283" s="183"/>
      <c r="P283" s="183"/>
      <c r="Q283" s="183"/>
      <c r="R283" s="183"/>
      <c r="S283" s="183"/>
      <c r="T283" s="183"/>
      <c r="U283" s="183"/>
      <c r="V283" s="183"/>
      <c r="AT283" s="173"/>
      <c r="AU283" s="173"/>
      <c r="AY283" s="173"/>
    </row>
    <row r="284" spans="1:65" s="11" customFormat="1">
      <c r="A284" s="183"/>
      <c r="B284" s="183"/>
      <c r="C284" s="256">
        <v>106</v>
      </c>
      <c r="D284" s="214" t="s">
        <v>124</v>
      </c>
      <c r="E284" s="297" t="s">
        <v>303</v>
      </c>
      <c r="F284" s="298" t="s">
        <v>304</v>
      </c>
      <c r="G284" s="217" t="s">
        <v>193</v>
      </c>
      <c r="H284" s="218">
        <v>1</v>
      </c>
      <c r="I284" s="299"/>
      <c r="J284" s="213">
        <f>ROUND(I284*H284,2)</f>
        <v>0</v>
      </c>
      <c r="K284" s="209"/>
      <c r="L284" s="183"/>
      <c r="M284" s="183"/>
      <c r="N284" s="183"/>
      <c r="O284" s="183"/>
      <c r="P284" s="183"/>
      <c r="Q284" s="183"/>
      <c r="R284" s="183"/>
      <c r="S284" s="183"/>
      <c r="T284" s="183"/>
      <c r="U284" s="183"/>
      <c r="V284" s="183"/>
      <c r="AT284" s="173"/>
      <c r="AU284" s="173"/>
      <c r="AY284" s="173"/>
    </row>
    <row r="285" spans="1:65" s="11" customFormat="1" ht="18">
      <c r="A285" s="183"/>
      <c r="B285" s="183"/>
      <c r="C285" s="272"/>
      <c r="D285" s="273"/>
      <c r="E285" s="274"/>
      <c r="F285" s="292" t="s">
        <v>337</v>
      </c>
      <c r="G285" s="270"/>
      <c r="H285" s="270"/>
      <c r="I285" s="270"/>
      <c r="J285" s="293">
        <f>J286</f>
        <v>0</v>
      </c>
      <c r="K285" s="209"/>
      <c r="L285" s="183"/>
      <c r="M285" s="183"/>
      <c r="N285" s="183"/>
      <c r="O285" s="183"/>
      <c r="P285" s="183"/>
      <c r="Q285" s="183"/>
      <c r="R285" s="183"/>
      <c r="S285" s="183"/>
      <c r="T285" s="183"/>
      <c r="U285" s="183"/>
      <c r="V285" s="183"/>
      <c r="AT285" s="173"/>
      <c r="AU285" s="173"/>
      <c r="AY285" s="173"/>
    </row>
    <row r="286" spans="1:65" s="11" customFormat="1" ht="18">
      <c r="A286" s="183"/>
      <c r="B286" s="183"/>
      <c r="C286" s="272"/>
      <c r="D286" s="273" t="s">
        <v>69</v>
      </c>
      <c r="E286" s="294" t="s">
        <v>224</v>
      </c>
      <c r="F286" s="294" t="s">
        <v>225</v>
      </c>
      <c r="G286" s="270"/>
      <c r="H286" s="270"/>
      <c r="I286" s="270"/>
      <c r="J286" s="295">
        <f>J287</f>
        <v>0</v>
      </c>
      <c r="K286" s="210"/>
      <c r="L286" s="183"/>
      <c r="M286" s="183"/>
      <c r="N286" s="183"/>
      <c r="O286" s="183"/>
      <c r="P286" s="183"/>
      <c r="Q286" s="183"/>
      <c r="R286" s="183"/>
      <c r="S286" s="183"/>
      <c r="T286" s="183"/>
      <c r="U286" s="183"/>
      <c r="V286" s="183"/>
      <c r="AT286" s="173"/>
      <c r="AU286" s="173"/>
      <c r="AY286" s="173"/>
    </row>
    <row r="287" spans="1:65" s="11" customFormat="1" ht="15">
      <c r="A287" s="183"/>
      <c r="B287" s="183"/>
      <c r="C287" s="272"/>
      <c r="D287" s="273" t="s">
        <v>69</v>
      </c>
      <c r="E287" s="274" t="s">
        <v>297</v>
      </c>
      <c r="F287" s="274" t="s">
        <v>298</v>
      </c>
      <c r="G287" s="270"/>
      <c r="H287" s="270"/>
      <c r="I287" s="270"/>
      <c r="J287" s="296">
        <f>SUM(J288,J289)</f>
        <v>0</v>
      </c>
      <c r="K287" s="210"/>
      <c r="L287" s="183"/>
      <c r="M287" s="183"/>
      <c r="N287" s="183"/>
      <c r="O287" s="183"/>
      <c r="P287" s="183"/>
      <c r="Q287" s="183"/>
      <c r="R287" s="183"/>
      <c r="S287" s="183"/>
      <c r="T287" s="183"/>
      <c r="U287" s="183"/>
      <c r="V287" s="183"/>
      <c r="AT287" s="173"/>
      <c r="AU287" s="173"/>
      <c r="AY287" s="173"/>
    </row>
    <row r="288" spans="1:65" s="11" customFormat="1">
      <c r="A288" s="183"/>
      <c r="B288" s="183"/>
      <c r="C288" s="256">
        <v>107</v>
      </c>
      <c r="D288" s="214" t="s">
        <v>305</v>
      </c>
      <c r="E288" s="215" t="s">
        <v>306</v>
      </c>
      <c r="F288" s="315" t="s">
        <v>383</v>
      </c>
      <c r="G288" s="217" t="s">
        <v>193</v>
      </c>
      <c r="H288" s="218">
        <v>0.33200000000000002</v>
      </c>
      <c r="I288" s="316"/>
      <c r="J288" s="213">
        <f>ROUND(I288*H288,2)</f>
        <v>0</v>
      </c>
      <c r="K288" s="209"/>
      <c r="L288" s="183"/>
      <c r="M288" s="183"/>
      <c r="N288" s="183"/>
      <c r="O288" s="183"/>
      <c r="P288" s="183"/>
      <c r="Q288" s="183"/>
      <c r="R288" s="183"/>
      <c r="S288" s="183"/>
      <c r="T288" s="183"/>
      <c r="U288" s="183"/>
      <c r="V288" s="183"/>
      <c r="AT288" s="173"/>
      <c r="AU288" s="173"/>
      <c r="AY288" s="173"/>
    </row>
    <row r="289" spans="1:65" s="11" customFormat="1">
      <c r="A289" s="183"/>
      <c r="B289" s="183"/>
      <c r="C289" s="256">
        <v>108</v>
      </c>
      <c r="D289" s="214" t="s">
        <v>305</v>
      </c>
      <c r="E289" s="215" t="s">
        <v>306</v>
      </c>
      <c r="F289" s="315" t="s">
        <v>384</v>
      </c>
      <c r="G289" s="217" t="s">
        <v>193</v>
      </c>
      <c r="H289" s="218">
        <v>2.4E-2</v>
      </c>
      <c r="I289" s="316"/>
      <c r="J289" s="213">
        <f>ROUND(I289*H289,2)</f>
        <v>0</v>
      </c>
      <c r="K289" s="210"/>
      <c r="L289" s="183"/>
      <c r="M289" s="183"/>
      <c r="N289" s="183"/>
      <c r="O289" s="183"/>
      <c r="P289" s="183"/>
      <c r="Q289" s="183"/>
      <c r="R289" s="183"/>
      <c r="S289" s="183"/>
      <c r="T289" s="183"/>
      <c r="U289" s="183"/>
      <c r="V289" s="183"/>
      <c r="AT289" s="173"/>
      <c r="AU289" s="173"/>
      <c r="AY289" s="173"/>
    </row>
    <row r="290" spans="1:65" s="1" customFormat="1" ht="18">
      <c r="A290" s="183"/>
      <c r="B290" s="183"/>
      <c r="C290" s="272"/>
      <c r="D290" s="273"/>
      <c r="E290" s="274"/>
      <c r="F290" s="292" t="s">
        <v>338</v>
      </c>
      <c r="G290" s="270"/>
      <c r="H290" s="270"/>
      <c r="I290" s="270"/>
      <c r="J290" s="293">
        <f>J291+J314</f>
        <v>0</v>
      </c>
      <c r="K290" s="210"/>
      <c r="L290" s="183"/>
      <c r="M290" s="184" t="s">
        <v>5</v>
      </c>
      <c r="N290" s="178" t="s">
        <v>41</v>
      </c>
      <c r="O290" s="179">
        <v>0.1</v>
      </c>
      <c r="P290" s="179">
        <f>O290*H315</f>
        <v>0</v>
      </c>
      <c r="Q290" s="179">
        <v>0</v>
      </c>
      <c r="R290" s="179">
        <f>Q290*H315</f>
        <v>0</v>
      </c>
      <c r="S290" s="179">
        <v>0</v>
      </c>
      <c r="T290" s="179">
        <f>S290*H315</f>
        <v>0</v>
      </c>
      <c r="U290" s="181"/>
      <c r="V290" s="181"/>
      <c r="AR290" s="22" t="s">
        <v>189</v>
      </c>
      <c r="AT290" s="22" t="s">
        <v>124</v>
      </c>
      <c r="AU290" s="22" t="s">
        <v>79</v>
      </c>
      <c r="AY290" s="22" t="s">
        <v>121</v>
      </c>
      <c r="BE290" s="164">
        <f>IF(N290="základní",J315,0)</f>
        <v>0</v>
      </c>
      <c r="BF290" s="164">
        <f>IF(N290="snížená",J315,0)</f>
        <v>0</v>
      </c>
      <c r="BG290" s="164">
        <f>IF(N290="zákl. přenesená",J315,0)</f>
        <v>0</v>
      </c>
      <c r="BH290" s="164">
        <f>IF(N290="sníž. přenesená",J315,0)</f>
        <v>0</v>
      </c>
      <c r="BI290" s="164">
        <f>IF(N290="nulová",J315,0)</f>
        <v>0</v>
      </c>
      <c r="BJ290" s="22" t="s">
        <v>77</v>
      </c>
      <c r="BK290" s="164">
        <f>ROUND(I315*H315,2)</f>
        <v>0</v>
      </c>
      <c r="BL290" s="22" t="s">
        <v>189</v>
      </c>
      <c r="BM290" s="22" t="s">
        <v>269</v>
      </c>
    </row>
    <row r="291" spans="1:65" s="188" customFormat="1" ht="18">
      <c r="A291" s="183"/>
      <c r="B291" s="183"/>
      <c r="C291" s="272"/>
      <c r="D291" s="273" t="s">
        <v>69</v>
      </c>
      <c r="E291" s="294" t="s">
        <v>178</v>
      </c>
      <c r="F291" s="294" t="s">
        <v>179</v>
      </c>
      <c r="G291" s="270"/>
      <c r="H291" s="270"/>
      <c r="I291" s="270"/>
      <c r="J291" s="295">
        <f>J292+J295+J298+J301+J306+J308</f>
        <v>0</v>
      </c>
      <c r="K291" s="209"/>
      <c r="L291" s="183"/>
      <c r="M291" s="184"/>
      <c r="N291" s="178"/>
      <c r="O291" s="179"/>
      <c r="P291" s="179"/>
      <c r="Q291" s="179"/>
      <c r="R291" s="179"/>
      <c r="S291" s="179"/>
      <c r="T291" s="179"/>
      <c r="U291" s="181"/>
      <c r="V291" s="181"/>
      <c r="AR291" s="22"/>
      <c r="AT291" s="22"/>
      <c r="AU291" s="22"/>
      <c r="AY291" s="22"/>
      <c r="BE291" s="164"/>
      <c r="BF291" s="164"/>
      <c r="BG291" s="164"/>
      <c r="BH291" s="164"/>
      <c r="BI291" s="164"/>
      <c r="BJ291" s="22"/>
      <c r="BK291" s="164"/>
      <c r="BL291" s="22"/>
      <c r="BM291" s="22"/>
    </row>
    <row r="292" spans="1:65" s="188" customFormat="1" ht="15">
      <c r="A292" s="183"/>
      <c r="B292" s="183"/>
      <c r="C292" s="272"/>
      <c r="D292" s="273" t="s">
        <v>69</v>
      </c>
      <c r="E292" s="274">
        <v>1</v>
      </c>
      <c r="F292" s="274" t="s">
        <v>282</v>
      </c>
      <c r="G292" s="270"/>
      <c r="H292" s="270"/>
      <c r="I292" s="270"/>
      <c r="J292" s="296">
        <f>SUM(J293:J294)</f>
        <v>0</v>
      </c>
      <c r="K292" s="209"/>
      <c r="L292" s="183"/>
      <c r="M292" s="184"/>
      <c r="N292" s="178"/>
      <c r="O292" s="179"/>
      <c r="P292" s="179"/>
      <c r="Q292" s="179"/>
      <c r="R292" s="179"/>
      <c r="S292" s="179"/>
      <c r="T292" s="179"/>
      <c r="U292" s="181"/>
      <c r="V292" s="181"/>
      <c r="AR292" s="22"/>
      <c r="AT292" s="22"/>
      <c r="AU292" s="22"/>
      <c r="AY292" s="22"/>
      <c r="BE292" s="164"/>
      <c r="BF292" s="164"/>
      <c r="BG292" s="164"/>
      <c r="BH292" s="164"/>
      <c r="BI292" s="164"/>
      <c r="BJ292" s="22"/>
      <c r="BK292" s="164"/>
      <c r="BL292" s="22"/>
      <c r="BM292" s="22"/>
    </row>
    <row r="293" spans="1:65" s="188" customFormat="1">
      <c r="A293" s="183"/>
      <c r="B293" s="183"/>
      <c r="C293" s="256">
        <v>109</v>
      </c>
      <c r="D293" s="214" t="s">
        <v>124</v>
      </c>
      <c r="E293" s="297" t="s">
        <v>285</v>
      </c>
      <c r="F293" s="298" t="s">
        <v>286</v>
      </c>
      <c r="G293" s="217" t="s">
        <v>193</v>
      </c>
      <c r="H293" s="218">
        <v>0.78</v>
      </c>
      <c r="I293" s="299"/>
      <c r="J293" s="213">
        <f>ROUND(I293*H293,2)</f>
        <v>0</v>
      </c>
      <c r="K293" s="209"/>
      <c r="L293" s="183"/>
      <c r="M293" s="184"/>
      <c r="N293" s="178"/>
      <c r="O293" s="179"/>
      <c r="P293" s="179"/>
      <c r="Q293" s="179"/>
      <c r="R293" s="179"/>
      <c r="S293" s="179"/>
      <c r="T293" s="179"/>
      <c r="U293" s="181"/>
      <c r="V293" s="181"/>
      <c r="AR293" s="22"/>
      <c r="AT293" s="22"/>
      <c r="AU293" s="22"/>
      <c r="AY293" s="22"/>
      <c r="BE293" s="164"/>
      <c r="BF293" s="164"/>
      <c r="BG293" s="164"/>
      <c r="BH293" s="164"/>
      <c r="BI293" s="164"/>
      <c r="BJ293" s="22"/>
      <c r="BK293" s="164"/>
      <c r="BL293" s="22"/>
      <c r="BM293" s="22"/>
    </row>
    <row r="294" spans="1:65" s="188" customFormat="1">
      <c r="A294" s="183"/>
      <c r="B294" s="183"/>
      <c r="C294" s="256">
        <v>110</v>
      </c>
      <c r="D294" s="214" t="s">
        <v>124</v>
      </c>
      <c r="E294" s="215" t="s">
        <v>287</v>
      </c>
      <c r="F294" s="216" t="s">
        <v>288</v>
      </c>
      <c r="G294" s="217" t="s">
        <v>193</v>
      </c>
      <c r="H294" s="218">
        <v>0.78</v>
      </c>
      <c r="I294" s="213"/>
      <c r="J294" s="213">
        <f>ROUND(I294*H294,2)</f>
        <v>0</v>
      </c>
      <c r="K294" s="209"/>
      <c r="L294" s="183"/>
      <c r="M294" s="184"/>
      <c r="N294" s="178"/>
      <c r="O294" s="179"/>
      <c r="P294" s="179"/>
      <c r="Q294" s="179"/>
      <c r="R294" s="179"/>
      <c r="S294" s="179"/>
      <c r="T294" s="179"/>
      <c r="U294" s="181"/>
      <c r="V294" s="181"/>
      <c r="AR294" s="22"/>
      <c r="AT294" s="22"/>
      <c r="AU294" s="22"/>
      <c r="AY294" s="22"/>
      <c r="BE294" s="164"/>
      <c r="BF294" s="164"/>
      <c r="BG294" s="164"/>
      <c r="BH294" s="164"/>
      <c r="BI294" s="164"/>
      <c r="BJ294" s="22"/>
      <c r="BK294" s="164"/>
      <c r="BL294" s="22"/>
      <c r="BM294" s="22"/>
    </row>
    <row r="295" spans="1:65" s="1" customFormat="1" ht="15">
      <c r="A295" s="183"/>
      <c r="B295" s="183"/>
      <c r="C295" s="272"/>
      <c r="D295" s="273" t="s">
        <v>69</v>
      </c>
      <c r="E295" s="274" t="s">
        <v>79</v>
      </c>
      <c r="F295" s="274" t="s">
        <v>339</v>
      </c>
      <c r="G295" s="270"/>
      <c r="H295" s="270"/>
      <c r="I295" s="270"/>
      <c r="J295" s="296">
        <f>SUM(J296:J297)</f>
        <v>0</v>
      </c>
      <c r="K295" s="210"/>
      <c r="L295" s="183"/>
      <c r="M295" s="184" t="s">
        <v>5</v>
      </c>
      <c r="N295" s="178" t="s">
        <v>41</v>
      </c>
      <c r="O295" s="179">
        <v>0</v>
      </c>
      <c r="P295" s="179">
        <f>O295*H316</f>
        <v>0</v>
      </c>
      <c r="Q295" s="179">
        <v>0</v>
      </c>
      <c r="R295" s="179">
        <f>Q295*H316</f>
        <v>0</v>
      </c>
      <c r="S295" s="179">
        <v>0</v>
      </c>
      <c r="T295" s="179">
        <f>S295*H316</f>
        <v>0</v>
      </c>
      <c r="U295" s="181"/>
      <c r="V295" s="181"/>
      <c r="AR295" s="22" t="s">
        <v>189</v>
      </c>
      <c r="AT295" s="22" t="s">
        <v>124</v>
      </c>
      <c r="AU295" s="22" t="s">
        <v>79</v>
      </c>
      <c r="AY295" s="22" t="s">
        <v>121</v>
      </c>
      <c r="BE295" s="164">
        <f>IF(N295="základní",J316,0)</f>
        <v>0</v>
      </c>
      <c r="BF295" s="164">
        <f>IF(N295="snížená",J316,0)</f>
        <v>0</v>
      </c>
      <c r="BG295" s="164">
        <f>IF(N295="zákl. přenesená",J316,0)</f>
        <v>0</v>
      </c>
      <c r="BH295" s="164">
        <f>IF(N295="sníž. přenesená",J316,0)</f>
        <v>0</v>
      </c>
      <c r="BI295" s="164">
        <f>IF(N295="nulová",J316,0)</f>
        <v>0</v>
      </c>
      <c r="BJ295" s="22" t="s">
        <v>77</v>
      </c>
      <c r="BK295" s="164">
        <f>ROUND(I316*H316,2)</f>
        <v>0</v>
      </c>
      <c r="BL295" s="22" t="s">
        <v>189</v>
      </c>
      <c r="BM295" s="22" t="s">
        <v>270</v>
      </c>
    </row>
    <row r="296" spans="1:65" s="1" customFormat="1">
      <c r="A296" s="183"/>
      <c r="B296" s="183"/>
      <c r="C296" s="256">
        <v>111</v>
      </c>
      <c r="D296" s="214" t="s">
        <v>124</v>
      </c>
      <c r="E296" s="215" t="s">
        <v>340</v>
      </c>
      <c r="F296" s="216" t="s">
        <v>341</v>
      </c>
      <c r="G296" s="217" t="s">
        <v>193</v>
      </c>
      <c r="H296" s="218">
        <v>3.1</v>
      </c>
      <c r="I296" s="213"/>
      <c r="J296" s="213">
        <f>ROUND(I296*H296,2)</f>
        <v>0</v>
      </c>
      <c r="K296" s="210"/>
      <c r="L296" s="183"/>
      <c r="M296" s="181"/>
      <c r="N296" s="181"/>
      <c r="O296" s="181"/>
      <c r="P296" s="181"/>
      <c r="Q296" s="181"/>
      <c r="R296" s="181"/>
      <c r="S296" s="181"/>
      <c r="T296" s="181"/>
      <c r="U296" s="181"/>
      <c r="V296" s="181"/>
      <c r="AT296" s="22" t="s">
        <v>131</v>
      </c>
      <c r="AU296" s="22" t="s">
        <v>79</v>
      </c>
    </row>
    <row r="297" spans="1:65" s="188" customFormat="1">
      <c r="A297" s="181"/>
      <c r="B297" s="202"/>
      <c r="C297" s="256">
        <v>112</v>
      </c>
      <c r="D297" s="214" t="s">
        <v>124</v>
      </c>
      <c r="E297" s="215" t="s">
        <v>342</v>
      </c>
      <c r="F297" s="216" t="s">
        <v>343</v>
      </c>
      <c r="G297" s="217" t="s">
        <v>193</v>
      </c>
      <c r="H297" s="218">
        <v>0.9</v>
      </c>
      <c r="I297" s="213"/>
      <c r="J297" s="213">
        <f>ROUND(I297*H297,2)</f>
        <v>0</v>
      </c>
      <c r="K297" s="210"/>
      <c r="L297" s="181"/>
      <c r="M297" s="181"/>
      <c r="N297" s="181"/>
      <c r="O297" s="181"/>
      <c r="P297" s="181"/>
      <c r="Q297" s="181"/>
      <c r="R297" s="181"/>
      <c r="S297" s="181"/>
      <c r="T297" s="181"/>
      <c r="U297" s="181"/>
      <c r="V297" s="181"/>
      <c r="AT297" s="22"/>
      <c r="AU297" s="22"/>
    </row>
    <row r="298" spans="1:65" s="188" customFormat="1" ht="15">
      <c r="A298" s="181"/>
      <c r="B298" s="202"/>
      <c r="C298" s="272"/>
      <c r="D298" s="273" t="s">
        <v>69</v>
      </c>
      <c r="E298" s="274" t="s">
        <v>120</v>
      </c>
      <c r="F298" s="274" t="s">
        <v>344</v>
      </c>
      <c r="G298" s="270"/>
      <c r="H298" s="270"/>
      <c r="I298" s="270"/>
      <c r="J298" s="296">
        <f>SUM(J299:J300)</f>
        <v>0</v>
      </c>
      <c r="K298" s="210"/>
      <c r="L298" s="181"/>
      <c r="M298" s="181"/>
      <c r="N298" s="181"/>
      <c r="O298" s="181"/>
      <c r="P298" s="181"/>
      <c r="Q298" s="181"/>
      <c r="R298" s="181"/>
      <c r="S298" s="181"/>
      <c r="T298" s="181"/>
      <c r="U298" s="181"/>
      <c r="V298" s="181"/>
      <c r="AT298" s="22"/>
      <c r="AU298" s="22"/>
    </row>
    <row r="299" spans="1:65" s="188" customFormat="1">
      <c r="A299" s="181"/>
      <c r="B299" s="202"/>
      <c r="C299" s="272"/>
      <c r="D299" s="273"/>
      <c r="E299" s="317" t="s">
        <v>345</v>
      </c>
      <c r="F299" s="315" t="s">
        <v>347</v>
      </c>
      <c r="G299" s="217" t="s">
        <v>181</v>
      </c>
      <c r="H299" s="270">
        <v>66</v>
      </c>
      <c r="I299" s="316"/>
      <c r="J299" s="213">
        <f>ROUND(I299*H299,2)</f>
        <v>0</v>
      </c>
      <c r="K299" s="210"/>
      <c r="L299" s="181"/>
      <c r="M299" s="181"/>
      <c r="N299" s="181"/>
      <c r="O299" s="181"/>
      <c r="P299" s="181"/>
      <c r="Q299" s="181"/>
      <c r="R299" s="181"/>
      <c r="S299" s="181"/>
      <c r="T299" s="181"/>
      <c r="U299" s="181"/>
      <c r="V299" s="181"/>
      <c r="AT299" s="22"/>
      <c r="AU299" s="22"/>
    </row>
    <row r="300" spans="1:65" s="188" customFormat="1">
      <c r="A300" s="181"/>
      <c r="B300" s="202"/>
      <c r="C300" s="272"/>
      <c r="D300" s="273"/>
      <c r="E300" s="215" t="s">
        <v>306</v>
      </c>
      <c r="F300" s="315" t="s">
        <v>346</v>
      </c>
      <c r="G300" s="217" t="s">
        <v>181</v>
      </c>
      <c r="H300" s="270">
        <v>66</v>
      </c>
      <c r="I300" s="316"/>
      <c r="J300" s="213">
        <f>ROUND(I300*H300,2)</f>
        <v>0</v>
      </c>
      <c r="K300" s="210"/>
      <c r="L300" s="181"/>
      <c r="M300" s="181"/>
      <c r="N300" s="181"/>
      <c r="O300" s="181"/>
      <c r="P300" s="181"/>
      <c r="Q300" s="181"/>
      <c r="R300" s="181"/>
      <c r="S300" s="181"/>
      <c r="T300" s="181"/>
      <c r="U300" s="181"/>
      <c r="V300" s="181"/>
      <c r="AT300" s="22"/>
      <c r="AU300" s="22"/>
    </row>
    <row r="301" spans="1:65" s="188" customFormat="1" ht="15">
      <c r="A301" s="181"/>
      <c r="B301" s="202"/>
      <c r="C301" s="272"/>
      <c r="D301" s="273" t="s">
        <v>69</v>
      </c>
      <c r="E301" s="274" t="s">
        <v>174</v>
      </c>
      <c r="F301" s="274" t="s">
        <v>196</v>
      </c>
      <c r="G301" s="270"/>
      <c r="H301" s="270"/>
      <c r="I301" s="270"/>
      <c r="J301" s="296">
        <f>SUM(J302:J304)</f>
        <v>0</v>
      </c>
      <c r="K301" s="209"/>
      <c r="L301" s="181"/>
      <c r="M301" s="181"/>
      <c r="N301" s="181"/>
      <c r="O301" s="181"/>
      <c r="P301" s="181"/>
      <c r="Q301" s="181"/>
      <c r="R301" s="181"/>
      <c r="S301" s="181"/>
      <c r="T301" s="181"/>
      <c r="U301" s="181"/>
      <c r="V301" s="181"/>
      <c r="AT301" s="22"/>
      <c r="AU301" s="22"/>
    </row>
    <row r="302" spans="1:65" s="1" customFormat="1" ht="27">
      <c r="A302" s="181"/>
      <c r="B302" s="202"/>
      <c r="C302" s="256">
        <v>113</v>
      </c>
      <c r="D302" s="214" t="s">
        <v>124</v>
      </c>
      <c r="E302" s="215" t="s">
        <v>348</v>
      </c>
      <c r="F302" s="216" t="s">
        <v>349</v>
      </c>
      <c r="G302" s="217" t="s">
        <v>181</v>
      </c>
      <c r="H302" s="218">
        <v>30</v>
      </c>
      <c r="I302" s="213"/>
      <c r="J302" s="213">
        <f>ROUND(I302*H302,2)</f>
        <v>0</v>
      </c>
      <c r="K302" s="210"/>
      <c r="L302" s="181"/>
      <c r="M302" s="184" t="s">
        <v>5</v>
      </c>
      <c r="N302" s="178" t="s">
        <v>41</v>
      </c>
      <c r="O302" s="179">
        <v>0</v>
      </c>
      <c r="P302" s="179">
        <f>O302*H320</f>
        <v>0</v>
      </c>
      <c r="Q302" s="179">
        <v>0</v>
      </c>
      <c r="R302" s="179">
        <f>Q302*H320</f>
        <v>0</v>
      </c>
      <c r="S302" s="179">
        <v>0</v>
      </c>
      <c r="T302" s="179">
        <f>S302*H320</f>
        <v>0</v>
      </c>
      <c r="U302" s="181"/>
      <c r="V302" s="181"/>
      <c r="AR302" s="22" t="s">
        <v>189</v>
      </c>
      <c r="AT302" s="22" t="s">
        <v>124</v>
      </c>
      <c r="AU302" s="22" t="s">
        <v>79</v>
      </c>
      <c r="AY302" s="22" t="s">
        <v>121</v>
      </c>
      <c r="BE302" s="164">
        <f>IF(N302="základní",J320,0)</f>
        <v>0</v>
      </c>
      <c r="BF302" s="164">
        <f>IF(N302="snížená",J320,0)</f>
        <v>0</v>
      </c>
      <c r="BG302" s="164">
        <f>IF(N302="zákl. přenesená",J320,0)</f>
        <v>0</v>
      </c>
      <c r="BH302" s="164">
        <f>IF(N302="sníž. přenesená",J320,0)</f>
        <v>0</v>
      </c>
      <c r="BI302" s="164">
        <f>IF(N302="nulová",J320,0)</f>
        <v>0</v>
      </c>
      <c r="BJ302" s="22" t="s">
        <v>77</v>
      </c>
      <c r="BK302" s="164">
        <f>ROUND(I320*H320,2)</f>
        <v>0</v>
      </c>
      <c r="BL302" s="22" t="s">
        <v>189</v>
      </c>
      <c r="BM302" s="22" t="s">
        <v>271</v>
      </c>
    </row>
    <row r="303" spans="1:65" s="10" customFormat="1" ht="54">
      <c r="A303" s="181"/>
      <c r="B303" s="202"/>
      <c r="C303" s="256">
        <v>114</v>
      </c>
      <c r="D303" s="214" t="s">
        <v>124</v>
      </c>
      <c r="E303" s="215" t="s">
        <v>350</v>
      </c>
      <c r="F303" s="216" t="s">
        <v>351</v>
      </c>
      <c r="G303" s="217" t="s">
        <v>181</v>
      </c>
      <c r="H303" s="218">
        <v>90</v>
      </c>
      <c r="I303" s="213"/>
      <c r="J303" s="213">
        <f>ROUND(I303*H303,2)</f>
        <v>0</v>
      </c>
      <c r="K303" s="210"/>
      <c r="L303" s="181"/>
      <c r="M303" s="191"/>
      <c r="N303" s="191"/>
      <c r="O303" s="191"/>
      <c r="P303" s="236">
        <f>P304</f>
        <v>0.79100000000000004</v>
      </c>
      <c r="Q303" s="191"/>
      <c r="R303" s="236">
        <f>R304</f>
        <v>1.75E-3</v>
      </c>
      <c r="S303" s="191"/>
      <c r="T303" s="236">
        <f>T304</f>
        <v>0</v>
      </c>
      <c r="U303" s="191"/>
      <c r="V303" s="191"/>
      <c r="AR303" s="141" t="s">
        <v>79</v>
      </c>
      <c r="AT303" s="148" t="s">
        <v>69</v>
      </c>
      <c r="AU303" s="148" t="s">
        <v>77</v>
      </c>
      <c r="AY303" s="141" t="s">
        <v>121</v>
      </c>
      <c r="BK303" s="149">
        <f>BK304</f>
        <v>0</v>
      </c>
    </row>
    <row r="304" spans="1:65" s="1" customFormat="1" ht="40.5">
      <c r="A304" s="181"/>
      <c r="B304" s="181"/>
      <c r="C304" s="256">
        <v>115</v>
      </c>
      <c r="D304" s="214" t="s">
        <v>124</v>
      </c>
      <c r="E304" s="215" t="s">
        <v>352</v>
      </c>
      <c r="F304" s="216" t="s">
        <v>353</v>
      </c>
      <c r="G304" s="217" t="s">
        <v>181</v>
      </c>
      <c r="H304" s="218">
        <v>31</v>
      </c>
      <c r="I304" s="213"/>
      <c r="J304" s="213">
        <f>ROUND(I304*H304,2)</f>
        <v>0</v>
      </c>
      <c r="K304" s="210"/>
      <c r="L304" s="181"/>
      <c r="M304" s="184" t="s">
        <v>5</v>
      </c>
      <c r="N304" s="178" t="s">
        <v>41</v>
      </c>
      <c r="O304" s="179">
        <v>0.113</v>
      </c>
      <c r="P304" s="179">
        <f>O304*H322</f>
        <v>0.79100000000000004</v>
      </c>
      <c r="Q304" s="179">
        <v>2.5000000000000001E-4</v>
      </c>
      <c r="R304" s="179">
        <f>Q304*H322</f>
        <v>1.75E-3</v>
      </c>
      <c r="S304" s="179">
        <v>0</v>
      </c>
      <c r="T304" s="179">
        <f>S304*H322</f>
        <v>0</v>
      </c>
      <c r="U304" s="181"/>
      <c r="V304" s="181"/>
      <c r="AR304" s="22" t="s">
        <v>189</v>
      </c>
      <c r="AT304" s="22" t="s">
        <v>124</v>
      </c>
      <c r="AU304" s="22" t="s">
        <v>79</v>
      </c>
      <c r="AY304" s="22" t="s">
        <v>121</v>
      </c>
      <c r="BE304" s="164">
        <f>IF(N304="základní",J322,0)</f>
        <v>0</v>
      </c>
      <c r="BF304" s="164">
        <f>IF(N304="snížená",J322,0)</f>
        <v>0</v>
      </c>
      <c r="BG304" s="164">
        <f>IF(N304="zákl. přenesená",J322,0)</f>
        <v>0</v>
      </c>
      <c r="BH304" s="164">
        <f>IF(N304="sníž. přenesená",J322,0)</f>
        <v>0</v>
      </c>
      <c r="BI304" s="164">
        <f>IF(N304="nulová",J322,0)</f>
        <v>0</v>
      </c>
      <c r="BJ304" s="22" t="s">
        <v>77</v>
      </c>
      <c r="BK304" s="164">
        <f>ROUND(I322*H322,2)</f>
        <v>0</v>
      </c>
      <c r="BL304" s="22" t="s">
        <v>189</v>
      </c>
      <c r="BM304" s="22" t="s">
        <v>274</v>
      </c>
    </row>
    <row r="305" spans="1:65" s="10" customFormat="1">
      <c r="A305" s="181"/>
      <c r="B305" s="202"/>
      <c r="C305" s="256"/>
      <c r="D305" s="214"/>
      <c r="E305" s="215"/>
      <c r="F305" s="216"/>
      <c r="G305" s="217"/>
      <c r="H305" s="218"/>
      <c r="I305" s="213"/>
      <c r="J305" s="213"/>
      <c r="K305" s="210"/>
      <c r="L305" s="181"/>
      <c r="M305" s="191"/>
      <c r="N305" s="191"/>
      <c r="O305" s="191"/>
      <c r="P305" s="236">
        <f>SUM(P306:P309)</f>
        <v>6.4</v>
      </c>
      <c r="Q305" s="191"/>
      <c r="R305" s="236">
        <f>SUM(R306:R309)</f>
        <v>2.9000000000000001E-2</v>
      </c>
      <c r="S305" s="191"/>
      <c r="T305" s="236">
        <f>SUM(T306:T309)</f>
        <v>0</v>
      </c>
      <c r="U305" s="191"/>
      <c r="V305" s="191"/>
      <c r="AR305" s="141" t="s">
        <v>79</v>
      </c>
      <c r="AT305" s="148" t="s">
        <v>69</v>
      </c>
      <c r="AU305" s="148" t="s">
        <v>77</v>
      </c>
      <c r="AY305" s="141" t="s">
        <v>121</v>
      </c>
      <c r="BK305" s="149">
        <f>SUM(BK306:BK309)</f>
        <v>0</v>
      </c>
    </row>
    <row r="306" spans="1:65" s="1" customFormat="1" ht="15">
      <c r="A306" s="191"/>
      <c r="B306" s="191"/>
      <c r="C306" s="256"/>
      <c r="D306" s="273" t="s">
        <v>69</v>
      </c>
      <c r="E306" s="274" t="s">
        <v>289</v>
      </c>
      <c r="F306" s="274" t="s">
        <v>290</v>
      </c>
      <c r="G306" s="270"/>
      <c r="H306" s="270"/>
      <c r="I306" s="270"/>
      <c r="J306" s="296">
        <f>SUM(J307)</f>
        <v>0</v>
      </c>
      <c r="K306" s="210"/>
      <c r="L306" s="191"/>
      <c r="M306" s="184" t="s">
        <v>5</v>
      </c>
      <c r="N306" s="178" t="s">
        <v>41</v>
      </c>
      <c r="O306" s="179">
        <v>3.3000000000000002E-2</v>
      </c>
      <c r="P306" s="179">
        <f>O306*H327</f>
        <v>0</v>
      </c>
      <c r="Q306" s="179">
        <v>2.0000000000000001E-4</v>
      </c>
      <c r="R306" s="179">
        <f>Q306*H327</f>
        <v>0</v>
      </c>
      <c r="S306" s="179">
        <v>0</v>
      </c>
      <c r="T306" s="179">
        <f>S306*H327</f>
        <v>0</v>
      </c>
      <c r="U306" s="181"/>
      <c r="V306" s="181"/>
      <c r="AR306" s="22" t="s">
        <v>189</v>
      </c>
      <c r="AT306" s="22" t="s">
        <v>124</v>
      </c>
      <c r="AU306" s="22" t="s">
        <v>79</v>
      </c>
      <c r="AY306" s="22" t="s">
        <v>121</v>
      </c>
      <c r="BE306" s="164">
        <f>IF(N306="základní",J327,0)</f>
        <v>0</v>
      </c>
      <c r="BF306" s="164">
        <f>IF(N306="snížená",J327,0)</f>
        <v>0</v>
      </c>
      <c r="BG306" s="164">
        <f>IF(N306="zákl. přenesená",J327,0)</f>
        <v>0</v>
      </c>
      <c r="BH306" s="164">
        <f>IF(N306="sníž. přenesená",J327,0)</f>
        <v>0</v>
      </c>
      <c r="BI306" s="164">
        <f>IF(N306="nulová",J327,0)</f>
        <v>0</v>
      </c>
      <c r="BJ306" s="22" t="s">
        <v>77</v>
      </c>
      <c r="BK306" s="164">
        <f>ROUND(I327*H327,2)</f>
        <v>0</v>
      </c>
      <c r="BL306" s="22" t="s">
        <v>189</v>
      </c>
      <c r="BM306" s="22" t="s">
        <v>275</v>
      </c>
    </row>
    <row r="307" spans="1:65" s="188" customFormat="1" ht="27">
      <c r="A307" s="181"/>
      <c r="B307" s="202"/>
      <c r="C307" s="256">
        <v>116</v>
      </c>
      <c r="D307" s="214" t="s">
        <v>124</v>
      </c>
      <c r="E307" s="215" t="s">
        <v>291</v>
      </c>
      <c r="F307" s="216" t="s">
        <v>292</v>
      </c>
      <c r="G307" s="217" t="s">
        <v>231</v>
      </c>
      <c r="H307" s="218">
        <v>1</v>
      </c>
      <c r="I307" s="213"/>
      <c r="J307" s="213">
        <f>ROUND(I307*H307,2)</f>
        <v>0</v>
      </c>
      <c r="K307" s="209"/>
      <c r="L307" s="181"/>
      <c r="M307" s="184"/>
      <c r="N307" s="178"/>
      <c r="O307" s="179"/>
      <c r="P307" s="179"/>
      <c r="Q307" s="179"/>
      <c r="R307" s="179"/>
      <c r="S307" s="179"/>
      <c r="T307" s="179"/>
      <c r="U307" s="181"/>
      <c r="V307" s="181"/>
      <c r="AR307" s="22"/>
      <c r="AT307" s="22"/>
      <c r="AU307" s="22"/>
      <c r="AY307" s="22"/>
      <c r="BE307" s="164"/>
      <c r="BF307" s="164"/>
      <c r="BG307" s="164"/>
      <c r="BH307" s="164"/>
      <c r="BI307" s="164"/>
      <c r="BJ307" s="22"/>
      <c r="BK307" s="164"/>
      <c r="BL307" s="22"/>
      <c r="BM307" s="22"/>
    </row>
    <row r="308" spans="1:65" s="188" customFormat="1" ht="15">
      <c r="A308" s="181"/>
      <c r="B308" s="202"/>
      <c r="C308" s="272"/>
      <c r="D308" s="273" t="s">
        <v>69</v>
      </c>
      <c r="E308" s="274" t="s">
        <v>211</v>
      </c>
      <c r="F308" s="274" t="s">
        <v>212</v>
      </c>
      <c r="G308" s="270"/>
      <c r="H308" s="270"/>
      <c r="I308" s="318"/>
      <c r="J308" s="296">
        <f>SUM(J309:J313)</f>
        <v>0</v>
      </c>
      <c r="K308" s="209"/>
      <c r="L308" s="181"/>
      <c r="M308" s="184"/>
      <c r="N308" s="178"/>
      <c r="O308" s="179"/>
      <c r="P308" s="179"/>
      <c r="Q308" s="179"/>
      <c r="R308" s="179"/>
      <c r="S308" s="179"/>
      <c r="T308" s="179"/>
      <c r="U308" s="181"/>
      <c r="V308" s="181"/>
      <c r="AR308" s="22"/>
      <c r="AT308" s="22"/>
      <c r="AU308" s="22"/>
      <c r="AY308" s="22"/>
      <c r="BE308" s="164"/>
      <c r="BF308" s="164"/>
      <c r="BG308" s="164"/>
      <c r="BH308" s="164"/>
      <c r="BI308" s="164"/>
      <c r="BJ308" s="22"/>
      <c r="BK308" s="164"/>
      <c r="BL308" s="22"/>
      <c r="BM308" s="22"/>
    </row>
    <row r="309" spans="1:65" s="1" customFormat="1">
      <c r="A309" s="181"/>
      <c r="B309" s="202"/>
      <c r="C309" s="256">
        <v>117</v>
      </c>
      <c r="D309" s="214" t="s">
        <v>124</v>
      </c>
      <c r="E309" s="215" t="s">
        <v>215</v>
      </c>
      <c r="F309" s="216" t="s">
        <v>216</v>
      </c>
      <c r="G309" s="217" t="s">
        <v>209</v>
      </c>
      <c r="H309" s="218">
        <v>10</v>
      </c>
      <c r="I309" s="213"/>
      <c r="J309" s="213">
        <f>ROUND(I309*H309,2)</f>
        <v>0</v>
      </c>
      <c r="K309" s="210"/>
      <c r="L309" s="181"/>
      <c r="M309" s="184" t="s">
        <v>5</v>
      </c>
      <c r="N309" s="178" t="s">
        <v>41</v>
      </c>
      <c r="O309" s="179">
        <v>6.4000000000000001E-2</v>
      </c>
      <c r="P309" s="179">
        <f>O309*H328</f>
        <v>6.4</v>
      </c>
      <c r="Q309" s="179">
        <v>2.9E-4</v>
      </c>
      <c r="R309" s="179">
        <f>Q309*H328</f>
        <v>2.9000000000000001E-2</v>
      </c>
      <c r="S309" s="179">
        <v>0</v>
      </c>
      <c r="T309" s="179">
        <f>S309*H328</f>
        <v>0</v>
      </c>
      <c r="U309" s="181"/>
      <c r="V309" s="181"/>
      <c r="AR309" s="22" t="s">
        <v>189</v>
      </c>
      <c r="AT309" s="22" t="s">
        <v>124</v>
      </c>
      <c r="AU309" s="22" t="s">
        <v>79</v>
      </c>
      <c r="AY309" s="22" t="s">
        <v>121</v>
      </c>
      <c r="BE309" s="164">
        <f>IF(N309="základní",J328,0)</f>
        <v>0</v>
      </c>
      <c r="BF309" s="164">
        <f>IF(N309="snížená",J328,0)</f>
        <v>0</v>
      </c>
      <c r="BG309" s="164">
        <f>IF(N309="zákl. přenesená",J328,0)</f>
        <v>0</v>
      </c>
      <c r="BH309" s="164">
        <f>IF(N309="sníž. přenesená",J328,0)</f>
        <v>0</v>
      </c>
      <c r="BI309" s="164">
        <f>IF(N309="nulová",J328,0)</f>
        <v>0</v>
      </c>
      <c r="BJ309" s="22" t="s">
        <v>77</v>
      </c>
      <c r="BK309" s="164">
        <f>ROUND(I328*H328,2)</f>
        <v>0</v>
      </c>
      <c r="BL309" s="22" t="s">
        <v>189</v>
      </c>
      <c r="BM309" s="22" t="s">
        <v>276</v>
      </c>
    </row>
    <row r="310" spans="1:65" s="188" customFormat="1">
      <c r="A310" s="191"/>
      <c r="B310" s="191"/>
      <c r="C310" s="256">
        <v>118</v>
      </c>
      <c r="D310" s="214" t="s">
        <v>124</v>
      </c>
      <c r="E310" s="215" t="s">
        <v>354</v>
      </c>
      <c r="F310" s="216" t="s">
        <v>355</v>
      </c>
      <c r="G310" s="217" t="s">
        <v>209</v>
      </c>
      <c r="H310" s="218">
        <v>10</v>
      </c>
      <c r="I310" s="213"/>
      <c r="J310" s="213">
        <f>ROUND(I310*H310,2)</f>
        <v>0</v>
      </c>
      <c r="K310" s="211"/>
      <c r="L310" s="191"/>
      <c r="M310" s="184"/>
      <c r="N310" s="178"/>
      <c r="O310" s="179"/>
      <c r="P310" s="179"/>
      <c r="Q310" s="179"/>
      <c r="R310" s="179"/>
      <c r="S310" s="179"/>
      <c r="T310" s="179"/>
      <c r="U310" s="181"/>
      <c r="V310" s="181"/>
      <c r="AR310" s="22"/>
      <c r="AT310" s="22"/>
      <c r="AU310" s="22"/>
      <c r="AY310" s="22"/>
      <c r="BE310" s="164"/>
      <c r="BF310" s="164"/>
      <c r="BG310" s="164"/>
      <c r="BH310" s="164"/>
      <c r="BI310" s="164"/>
      <c r="BJ310" s="22"/>
      <c r="BK310" s="164"/>
      <c r="BL310" s="22"/>
      <c r="BM310" s="22"/>
    </row>
    <row r="311" spans="1:65" s="10" customFormat="1">
      <c r="A311" s="191"/>
      <c r="B311" s="191"/>
      <c r="C311" s="256">
        <v>119</v>
      </c>
      <c r="D311" s="214" t="s">
        <v>124</v>
      </c>
      <c r="E311" s="215" t="s">
        <v>215</v>
      </c>
      <c r="F311" s="216" t="s">
        <v>216</v>
      </c>
      <c r="G311" s="217" t="s">
        <v>209</v>
      </c>
      <c r="H311" s="218">
        <v>10</v>
      </c>
      <c r="I311" s="213"/>
      <c r="J311" s="213">
        <f>ROUND(I311*H311,2)</f>
        <v>0</v>
      </c>
      <c r="K311" s="209"/>
      <c r="L311" s="191"/>
      <c r="M311" s="191"/>
      <c r="N311" s="191"/>
      <c r="O311" s="191"/>
      <c r="P311" s="236">
        <f>SUM(P312:P318)</f>
        <v>0.35</v>
      </c>
      <c r="Q311" s="191"/>
      <c r="R311" s="236">
        <f>SUM(R312:R318)</f>
        <v>0</v>
      </c>
      <c r="S311" s="191"/>
      <c r="T311" s="236">
        <f>SUM(T312:T318)</f>
        <v>0</v>
      </c>
      <c r="U311" s="191"/>
      <c r="V311" s="191"/>
      <c r="AR311" s="141" t="s">
        <v>146</v>
      </c>
      <c r="AT311" s="148" t="s">
        <v>69</v>
      </c>
      <c r="AU311" s="148" t="s">
        <v>70</v>
      </c>
      <c r="AY311" s="141" t="s">
        <v>121</v>
      </c>
      <c r="BK311" s="149">
        <f>SUM(BK312:BK318)</f>
        <v>0</v>
      </c>
    </row>
    <row r="312" spans="1:65" s="1" customFormat="1">
      <c r="A312" s="181"/>
      <c r="B312" s="202"/>
      <c r="C312" s="256">
        <v>120</v>
      </c>
      <c r="D312" s="214" t="s">
        <v>124</v>
      </c>
      <c r="E312" s="215" t="s">
        <v>218</v>
      </c>
      <c r="F312" s="216" t="s">
        <v>219</v>
      </c>
      <c r="G312" s="217" t="s">
        <v>209</v>
      </c>
      <c r="H312" s="218">
        <v>150</v>
      </c>
      <c r="I312" s="213"/>
      <c r="J312" s="213">
        <f>ROUND(I312*H312,2)</f>
        <v>0</v>
      </c>
      <c r="K312" s="219"/>
      <c r="L312" s="181"/>
      <c r="M312" s="184" t="s">
        <v>5</v>
      </c>
      <c r="N312" s="178" t="s">
        <v>41</v>
      </c>
      <c r="O312" s="179">
        <v>1</v>
      </c>
      <c r="P312" s="179">
        <f>O312*H339</f>
        <v>0.35</v>
      </c>
      <c r="Q312" s="179">
        <v>0</v>
      </c>
      <c r="R312" s="179">
        <f>Q312*H339</f>
        <v>0</v>
      </c>
      <c r="S312" s="179">
        <v>0</v>
      </c>
      <c r="T312" s="179">
        <f>S312*H339</f>
        <v>0</v>
      </c>
      <c r="U312" s="181"/>
      <c r="V312" s="181"/>
      <c r="AR312" s="22" t="s">
        <v>277</v>
      </c>
      <c r="AT312" s="22" t="s">
        <v>124</v>
      </c>
      <c r="AU312" s="22" t="s">
        <v>77</v>
      </c>
      <c r="AY312" s="22" t="s">
        <v>121</v>
      </c>
      <c r="BE312" s="164">
        <f>IF(N312="základní",J339,0)</f>
        <v>0</v>
      </c>
      <c r="BF312" s="164">
        <f>IF(N312="snížená",J339,0)</f>
        <v>0</v>
      </c>
      <c r="BG312" s="164">
        <f>IF(N312="zákl. přenesená",J339,0)</f>
        <v>0</v>
      </c>
      <c r="BH312" s="164">
        <f>IF(N312="sníž. přenesená",J339,0)</f>
        <v>0</v>
      </c>
      <c r="BI312" s="164">
        <f>IF(N312="nulová",J339,0)</f>
        <v>0</v>
      </c>
      <c r="BJ312" s="22" t="s">
        <v>77</v>
      </c>
      <c r="BK312" s="164">
        <f>ROUND(I339*H339,2)</f>
        <v>0</v>
      </c>
      <c r="BL312" s="22" t="s">
        <v>277</v>
      </c>
      <c r="BM312" s="22" t="s">
        <v>278</v>
      </c>
    </row>
    <row r="313" spans="1:65" s="1" customFormat="1">
      <c r="A313" s="181"/>
      <c r="B313" s="202"/>
      <c r="C313" s="256">
        <v>121</v>
      </c>
      <c r="D313" s="214" t="s">
        <v>124</v>
      </c>
      <c r="E313" s="215" t="s">
        <v>221</v>
      </c>
      <c r="F313" s="216" t="s">
        <v>222</v>
      </c>
      <c r="G313" s="217" t="s">
        <v>209</v>
      </c>
      <c r="H313" s="218">
        <v>10</v>
      </c>
      <c r="I313" s="213"/>
      <c r="J313" s="213">
        <f>ROUND(I313*H313,2)</f>
        <v>0</v>
      </c>
      <c r="K313" s="209"/>
      <c r="L313" s="181"/>
      <c r="M313" s="181"/>
      <c r="N313" s="181"/>
      <c r="O313" s="181"/>
      <c r="P313" s="181"/>
      <c r="Q313" s="181"/>
      <c r="R313" s="181"/>
      <c r="S313" s="181"/>
      <c r="T313" s="181"/>
      <c r="U313" s="181"/>
      <c r="V313" s="181"/>
      <c r="AT313" s="22" t="s">
        <v>131</v>
      </c>
      <c r="AU313" s="22" t="s">
        <v>77</v>
      </c>
    </row>
    <row r="314" spans="1:65" s="188" customFormat="1" ht="18">
      <c r="A314" s="191"/>
      <c r="B314" s="191"/>
      <c r="C314" s="272"/>
      <c r="D314" s="273" t="s">
        <v>69</v>
      </c>
      <c r="E314" s="294" t="s">
        <v>224</v>
      </c>
      <c r="F314" s="294" t="s">
        <v>225</v>
      </c>
      <c r="G314" s="270"/>
      <c r="H314" s="270"/>
      <c r="I314" s="270"/>
      <c r="J314" s="295">
        <f>J315+J318+J320+J324+J327</f>
        <v>0</v>
      </c>
      <c r="K314" s="210"/>
      <c r="L314" s="191"/>
      <c r="M314" s="181"/>
      <c r="N314" s="181"/>
      <c r="O314" s="181"/>
      <c r="P314" s="181"/>
      <c r="Q314" s="181"/>
      <c r="R314" s="181"/>
      <c r="S314" s="181"/>
      <c r="T314" s="181"/>
      <c r="U314" s="181"/>
      <c r="V314" s="181"/>
      <c r="AT314" s="22"/>
      <c r="AU314" s="22"/>
    </row>
    <row r="315" spans="1:65" s="188" customFormat="1" ht="15">
      <c r="A315" s="191"/>
      <c r="B315" s="191"/>
      <c r="C315" s="272"/>
      <c r="D315" s="273" t="s">
        <v>69</v>
      </c>
      <c r="E315" s="274" t="s">
        <v>226</v>
      </c>
      <c r="F315" s="274" t="s">
        <v>227</v>
      </c>
      <c r="G315" s="270"/>
      <c r="H315" s="270"/>
      <c r="I315" s="270"/>
      <c r="J315" s="296">
        <f>SUM(J316:J317)</f>
        <v>0</v>
      </c>
      <c r="K315" s="210"/>
      <c r="L315" s="191"/>
      <c r="M315" s="181"/>
      <c r="N315" s="181"/>
      <c r="O315" s="181"/>
      <c r="P315" s="181"/>
      <c r="Q315" s="181"/>
      <c r="R315" s="181"/>
      <c r="S315" s="181"/>
      <c r="T315" s="181"/>
      <c r="U315" s="181"/>
      <c r="V315" s="181"/>
      <c r="AT315" s="22"/>
      <c r="AU315" s="22"/>
    </row>
    <row r="316" spans="1:65" s="188" customFormat="1">
      <c r="A316" s="191"/>
      <c r="B316" s="191"/>
      <c r="C316" s="256">
        <v>122</v>
      </c>
      <c r="D316" s="214" t="s">
        <v>124</v>
      </c>
      <c r="E316" s="215" t="s">
        <v>293</v>
      </c>
      <c r="F316" s="216" t="s">
        <v>335</v>
      </c>
      <c r="G316" s="217" t="s">
        <v>181</v>
      </c>
      <c r="H316" s="218">
        <v>31</v>
      </c>
      <c r="I316" s="213"/>
      <c r="J316" s="213">
        <f>ROUND(I316*H316,2)</f>
        <v>0</v>
      </c>
      <c r="K316" s="219"/>
      <c r="L316" s="191"/>
      <c r="M316" s="181"/>
      <c r="N316" s="181"/>
      <c r="O316" s="181"/>
      <c r="P316" s="181"/>
      <c r="Q316" s="181"/>
      <c r="R316" s="181"/>
      <c r="S316" s="181"/>
      <c r="T316" s="181"/>
      <c r="U316" s="181"/>
      <c r="V316" s="181"/>
      <c r="AT316" s="22"/>
      <c r="AU316" s="22"/>
    </row>
    <row r="317" spans="1:65" s="11" customFormat="1">
      <c r="A317" s="191"/>
      <c r="B317" s="191"/>
      <c r="C317" s="300">
        <v>123</v>
      </c>
      <c r="D317" s="301" t="s">
        <v>236</v>
      </c>
      <c r="E317" s="302" t="s">
        <v>295</v>
      </c>
      <c r="F317" s="303" t="s">
        <v>296</v>
      </c>
      <c r="G317" s="304" t="s">
        <v>181</v>
      </c>
      <c r="H317" s="305">
        <v>10</v>
      </c>
      <c r="I317" s="306"/>
      <c r="J317" s="306">
        <f>ROUND(I317*H317,2)</f>
        <v>0</v>
      </c>
      <c r="K317" s="209"/>
      <c r="L317" s="191"/>
      <c r="M317" s="183"/>
      <c r="N317" s="183"/>
      <c r="O317" s="183"/>
      <c r="P317" s="183"/>
      <c r="Q317" s="183"/>
      <c r="R317" s="183"/>
      <c r="S317" s="183"/>
      <c r="T317" s="183"/>
      <c r="U317" s="183"/>
      <c r="V317" s="183"/>
      <c r="AT317" s="173" t="s">
        <v>183</v>
      </c>
      <c r="AU317" s="173" t="s">
        <v>77</v>
      </c>
      <c r="AV317" s="11" t="s">
        <v>79</v>
      </c>
      <c r="AW317" s="11" t="s">
        <v>33</v>
      </c>
      <c r="AX317" s="11" t="s">
        <v>70</v>
      </c>
      <c r="AY317" s="173" t="s">
        <v>121</v>
      </c>
    </row>
    <row r="318" spans="1:65" s="12" customFormat="1" ht="15">
      <c r="A318" s="181"/>
      <c r="B318" s="202"/>
      <c r="C318" s="272"/>
      <c r="D318" s="273" t="s">
        <v>69</v>
      </c>
      <c r="E318" s="274" t="s">
        <v>357</v>
      </c>
      <c r="F318" s="274" t="s">
        <v>358</v>
      </c>
      <c r="G318" s="270"/>
      <c r="H318" s="270"/>
      <c r="I318" s="270"/>
      <c r="J318" s="296">
        <f>SUM(J319)</f>
        <v>0</v>
      </c>
      <c r="K318" s="210"/>
      <c r="L318" s="181"/>
      <c r="M318" s="182"/>
      <c r="N318" s="182"/>
      <c r="O318" s="182"/>
      <c r="P318" s="182"/>
      <c r="Q318" s="182"/>
      <c r="R318" s="182"/>
      <c r="S318" s="182"/>
      <c r="T318" s="182"/>
      <c r="U318" s="182"/>
      <c r="V318" s="182"/>
      <c r="AT318" s="174" t="s">
        <v>183</v>
      </c>
      <c r="AU318" s="174" t="s">
        <v>77</v>
      </c>
      <c r="AV318" s="12" t="s">
        <v>146</v>
      </c>
      <c r="AW318" s="12" t="s">
        <v>33</v>
      </c>
      <c r="AX318" s="12" t="s">
        <v>77</v>
      </c>
      <c r="AY318" s="174" t="s">
        <v>121</v>
      </c>
    </row>
    <row r="319" spans="1:65" s="10" customFormat="1" ht="27">
      <c r="A319" s="181"/>
      <c r="B319" s="181"/>
      <c r="C319" s="256">
        <v>124</v>
      </c>
      <c r="D319" s="214" t="s">
        <v>124</v>
      </c>
      <c r="E319" s="215" t="s">
        <v>359</v>
      </c>
      <c r="F319" s="216" t="s">
        <v>360</v>
      </c>
      <c r="G319" s="217" t="s">
        <v>181</v>
      </c>
      <c r="H319" s="218">
        <v>50</v>
      </c>
      <c r="I319" s="213"/>
      <c r="J319" s="213">
        <f>ROUND(I319*H319,2)</f>
        <v>0</v>
      </c>
      <c r="K319" s="210"/>
      <c r="L319" s="181"/>
      <c r="M319" s="191"/>
      <c r="N319" s="191"/>
      <c r="O319" s="191"/>
      <c r="P319" s="236">
        <f>P320</f>
        <v>0</v>
      </c>
      <c r="Q319" s="191"/>
      <c r="R319" s="236">
        <f>R320</f>
        <v>0</v>
      </c>
      <c r="S319" s="191"/>
      <c r="T319" s="236">
        <f>T320</f>
        <v>0</v>
      </c>
      <c r="U319" s="191"/>
      <c r="V319" s="191"/>
      <c r="AR319" s="141" t="s">
        <v>146</v>
      </c>
      <c r="AT319" s="148" t="s">
        <v>69</v>
      </c>
      <c r="AU319" s="148" t="s">
        <v>70</v>
      </c>
      <c r="AY319" s="141" t="s">
        <v>121</v>
      </c>
      <c r="BK319" s="149">
        <f>BK320</f>
        <v>0</v>
      </c>
    </row>
    <row r="320" spans="1:65" s="10" customFormat="1" ht="15">
      <c r="A320" s="183"/>
      <c r="B320" s="183"/>
      <c r="C320" s="272"/>
      <c r="D320" s="273" t="s">
        <v>69</v>
      </c>
      <c r="E320" s="274" t="s">
        <v>297</v>
      </c>
      <c r="F320" s="274" t="s">
        <v>298</v>
      </c>
      <c r="G320" s="270"/>
      <c r="H320" s="270"/>
      <c r="I320" s="270"/>
      <c r="J320" s="296">
        <f>SUM(J321:J323)</f>
        <v>0</v>
      </c>
      <c r="K320" s="209"/>
      <c r="L320" s="183"/>
      <c r="M320" s="191"/>
      <c r="N320" s="191"/>
      <c r="O320" s="191"/>
      <c r="P320" s="236">
        <f>SUM(P321:P323)</f>
        <v>0</v>
      </c>
      <c r="Q320" s="191"/>
      <c r="R320" s="236">
        <f>SUM(R321:R323)</f>
        <v>0</v>
      </c>
      <c r="S320" s="191"/>
      <c r="T320" s="236">
        <f>SUM(T321:T323)</f>
        <v>0</v>
      </c>
      <c r="U320" s="191"/>
      <c r="V320" s="191"/>
      <c r="AR320" s="141" t="s">
        <v>146</v>
      </c>
      <c r="AT320" s="148" t="s">
        <v>69</v>
      </c>
      <c r="AU320" s="148" t="s">
        <v>77</v>
      </c>
      <c r="AY320" s="141" t="s">
        <v>121</v>
      </c>
      <c r="BK320" s="149">
        <f>SUM(BK321:BK323)</f>
        <v>0</v>
      </c>
    </row>
    <row r="321" spans="1:65" s="1" customFormat="1" ht="27">
      <c r="A321" s="182"/>
      <c r="B321" s="182"/>
      <c r="C321" s="256">
        <v>125</v>
      </c>
      <c r="D321" s="214" t="s">
        <v>124</v>
      </c>
      <c r="E321" s="215" t="s">
        <v>299</v>
      </c>
      <c r="F321" s="216" t="s">
        <v>356</v>
      </c>
      <c r="G321" s="217" t="s">
        <v>193</v>
      </c>
      <c r="H321" s="218">
        <v>7</v>
      </c>
      <c r="I321" s="213"/>
      <c r="J321" s="213">
        <f>ROUND(I321*H321,2)</f>
        <v>0</v>
      </c>
      <c r="K321" s="210"/>
      <c r="L321" s="182"/>
      <c r="M321" s="184" t="s">
        <v>5</v>
      </c>
      <c r="N321" s="178" t="s">
        <v>41</v>
      </c>
      <c r="O321" s="179">
        <v>0</v>
      </c>
      <c r="P321" s="179">
        <f>O321*H335</f>
        <v>0</v>
      </c>
      <c r="Q321" s="179">
        <v>0</v>
      </c>
      <c r="R321" s="179">
        <f>Q321*H335</f>
        <v>0</v>
      </c>
      <c r="S321" s="179">
        <v>0</v>
      </c>
      <c r="T321" s="179">
        <f>S321*H335</f>
        <v>0</v>
      </c>
      <c r="U321" s="181"/>
      <c r="V321" s="181"/>
      <c r="AR321" s="22" t="s">
        <v>277</v>
      </c>
      <c r="AT321" s="22" t="s">
        <v>124</v>
      </c>
      <c r="AU321" s="22" t="s">
        <v>79</v>
      </c>
      <c r="AY321" s="22" t="s">
        <v>121</v>
      </c>
      <c r="BE321" s="164">
        <f>IF(N321="základní",J335,0)</f>
        <v>0</v>
      </c>
      <c r="BF321" s="164">
        <f>IF(N321="snížená",J335,0)</f>
        <v>0</v>
      </c>
      <c r="BG321" s="164">
        <f>IF(N321="zákl. přenesená",J335,0)</f>
        <v>0</v>
      </c>
      <c r="BH321" s="164">
        <f>IF(N321="sníž. přenesená",J335,0)</f>
        <v>0</v>
      </c>
      <c r="BI321" s="164">
        <f>IF(N321="nulová",J335,0)</f>
        <v>0</v>
      </c>
      <c r="BJ321" s="22" t="s">
        <v>77</v>
      </c>
      <c r="BK321" s="164">
        <f>ROUND(I335*H335,2)</f>
        <v>0</v>
      </c>
      <c r="BL321" s="22" t="s">
        <v>277</v>
      </c>
      <c r="BM321" s="22" t="s">
        <v>279</v>
      </c>
    </row>
    <row r="322" spans="1:65" s="1" customFormat="1" ht="27">
      <c r="A322" s="191"/>
      <c r="B322" s="191"/>
      <c r="C322" s="256">
        <v>126</v>
      </c>
      <c r="D322" s="214" t="s">
        <v>124</v>
      </c>
      <c r="E322" s="215" t="s">
        <v>301</v>
      </c>
      <c r="F322" s="216" t="s">
        <v>302</v>
      </c>
      <c r="G322" s="217" t="s">
        <v>193</v>
      </c>
      <c r="H322" s="218">
        <v>7</v>
      </c>
      <c r="I322" s="213"/>
      <c r="J322" s="213">
        <f>ROUND(I322*H322,2)</f>
        <v>0</v>
      </c>
      <c r="K322" s="209"/>
      <c r="L322" s="191"/>
      <c r="M322" s="181"/>
      <c r="N322" s="181"/>
      <c r="O322" s="181"/>
      <c r="P322" s="181"/>
      <c r="Q322" s="181"/>
      <c r="R322" s="181"/>
      <c r="S322" s="181"/>
      <c r="T322" s="181"/>
      <c r="U322" s="181"/>
      <c r="V322" s="181"/>
      <c r="AT322" s="22" t="s">
        <v>131</v>
      </c>
      <c r="AU322" s="22" t="s">
        <v>79</v>
      </c>
    </row>
    <row r="323" spans="1:65" s="180" customFormat="1">
      <c r="A323" s="191"/>
      <c r="B323" s="191"/>
      <c r="C323" s="256">
        <v>127</v>
      </c>
      <c r="D323" s="214" t="s">
        <v>124</v>
      </c>
      <c r="E323" s="215" t="s">
        <v>322</v>
      </c>
      <c r="F323" s="216" t="s">
        <v>323</v>
      </c>
      <c r="G323" s="217" t="s">
        <v>193</v>
      </c>
      <c r="H323" s="218">
        <v>7</v>
      </c>
      <c r="I323" s="213"/>
      <c r="J323" s="213">
        <f>ROUND(I323*H323,2)</f>
        <v>0</v>
      </c>
      <c r="K323" s="209"/>
      <c r="L323" s="191"/>
      <c r="M323" s="184"/>
      <c r="N323" s="178"/>
      <c r="O323" s="179"/>
      <c r="P323" s="179"/>
      <c r="Q323" s="179"/>
      <c r="R323" s="179"/>
      <c r="S323" s="179"/>
      <c r="T323" s="179"/>
      <c r="U323" s="181"/>
      <c r="V323" s="181"/>
      <c r="AR323" s="22"/>
      <c r="AT323" s="22"/>
      <c r="AU323" s="22"/>
      <c r="AY323" s="22"/>
      <c r="BE323" s="164"/>
      <c r="BF323" s="164"/>
      <c r="BG323" s="164"/>
      <c r="BH323" s="164"/>
      <c r="BI323" s="164"/>
      <c r="BJ323" s="22"/>
      <c r="BK323" s="164"/>
      <c r="BL323" s="22"/>
      <c r="BM323" s="22"/>
    </row>
    <row r="324" spans="1:65" s="180" customFormat="1" ht="15">
      <c r="A324" s="181"/>
      <c r="B324" s="202"/>
      <c r="C324" s="272"/>
      <c r="D324" s="273" t="s">
        <v>69</v>
      </c>
      <c r="E324" s="274" t="s">
        <v>361</v>
      </c>
      <c r="F324" s="274" t="s">
        <v>362</v>
      </c>
      <c r="G324" s="270"/>
      <c r="H324" s="270"/>
      <c r="I324" s="270"/>
      <c r="J324" s="296">
        <f>SUM(J325:J326)</f>
        <v>0</v>
      </c>
      <c r="K324" s="209"/>
      <c r="L324" s="181"/>
      <c r="M324" s="184"/>
      <c r="N324" s="178"/>
      <c r="O324" s="179"/>
      <c r="P324" s="179"/>
      <c r="Q324" s="179"/>
      <c r="R324" s="179"/>
      <c r="S324" s="179"/>
      <c r="T324" s="179"/>
      <c r="U324" s="181"/>
      <c r="V324" s="181"/>
      <c r="AR324" s="22"/>
      <c r="AT324" s="22"/>
      <c r="AU324" s="22"/>
      <c r="AY324" s="22"/>
      <c r="BE324" s="164"/>
      <c r="BF324" s="164"/>
      <c r="BG324" s="164"/>
      <c r="BH324" s="164"/>
      <c r="BI324" s="164"/>
      <c r="BJ324" s="22"/>
      <c r="BK324" s="164"/>
      <c r="BL324" s="22"/>
      <c r="BM324" s="22"/>
    </row>
    <row r="325" spans="1:65" s="180" customFormat="1">
      <c r="A325" s="181"/>
      <c r="B325" s="181"/>
      <c r="C325" s="256">
        <v>128</v>
      </c>
      <c r="D325" s="214" t="s">
        <v>124</v>
      </c>
      <c r="E325" s="215" t="s">
        <v>363</v>
      </c>
      <c r="F325" s="216" t="s">
        <v>364</v>
      </c>
      <c r="G325" s="217" t="s">
        <v>231</v>
      </c>
      <c r="H325" s="218">
        <v>1</v>
      </c>
      <c r="I325" s="213"/>
      <c r="J325" s="213">
        <f>ROUND(I325*H325,2)</f>
        <v>0</v>
      </c>
      <c r="K325" s="210"/>
      <c r="L325" s="181"/>
      <c r="M325" s="184"/>
      <c r="N325" s="178"/>
      <c r="O325" s="179"/>
      <c r="P325" s="179"/>
      <c r="Q325" s="179"/>
      <c r="R325" s="179"/>
      <c r="S325" s="179"/>
      <c r="T325" s="179"/>
      <c r="U325" s="181"/>
      <c r="V325" s="181"/>
      <c r="AR325" s="22"/>
      <c r="AT325" s="22"/>
      <c r="AU325" s="22"/>
      <c r="AY325" s="22"/>
      <c r="BE325" s="164"/>
      <c r="BF325" s="164"/>
      <c r="BG325" s="164"/>
      <c r="BH325" s="164"/>
      <c r="BI325" s="164"/>
      <c r="BJ325" s="22"/>
      <c r="BK325" s="164"/>
      <c r="BL325" s="22"/>
      <c r="BM325" s="22"/>
    </row>
    <row r="326" spans="1:65" s="180" customFormat="1">
      <c r="A326" s="181"/>
      <c r="B326" s="202"/>
      <c r="C326" s="256">
        <v>129</v>
      </c>
      <c r="D326" s="214" t="s">
        <v>124</v>
      </c>
      <c r="E326" s="215" t="s">
        <v>363</v>
      </c>
      <c r="F326" s="216" t="s">
        <v>365</v>
      </c>
      <c r="G326" s="217" t="s">
        <v>244</v>
      </c>
      <c r="H326" s="218">
        <v>6</v>
      </c>
      <c r="I326" s="213"/>
      <c r="J326" s="213">
        <f>ROUND(I326*H326,2)</f>
        <v>0</v>
      </c>
      <c r="K326" s="210"/>
      <c r="L326" s="181"/>
      <c r="M326" s="184"/>
      <c r="N326" s="178"/>
      <c r="O326" s="179"/>
      <c r="P326" s="179"/>
      <c r="Q326" s="179"/>
      <c r="R326" s="179"/>
      <c r="S326" s="179"/>
      <c r="T326" s="179"/>
      <c r="U326" s="181"/>
      <c r="V326" s="181"/>
      <c r="AR326" s="22"/>
      <c r="AT326" s="22"/>
      <c r="AU326" s="22"/>
      <c r="AY326" s="22"/>
      <c r="BE326" s="164"/>
      <c r="BF326" s="164"/>
      <c r="BG326" s="164"/>
      <c r="BH326" s="164"/>
      <c r="BI326" s="164"/>
      <c r="BJ326" s="22"/>
      <c r="BK326" s="164"/>
      <c r="BL326" s="22"/>
      <c r="BM326" s="22"/>
    </row>
    <row r="327" spans="1:65" s="186" customFormat="1" ht="15">
      <c r="A327" s="181"/>
      <c r="B327" s="202"/>
      <c r="C327" s="272"/>
      <c r="D327" s="273" t="s">
        <v>69</v>
      </c>
      <c r="E327" s="274" t="s">
        <v>272</v>
      </c>
      <c r="F327" s="274" t="s">
        <v>273</v>
      </c>
      <c r="G327" s="270"/>
      <c r="H327" s="270"/>
      <c r="I327" s="270"/>
      <c r="J327" s="296">
        <f>SUM(J328)</f>
        <v>0</v>
      </c>
      <c r="K327" s="209"/>
      <c r="L327" s="181"/>
      <c r="M327" s="184"/>
      <c r="N327" s="178"/>
      <c r="O327" s="179"/>
      <c r="P327" s="179"/>
      <c r="Q327" s="179"/>
      <c r="R327" s="179"/>
      <c r="S327" s="179"/>
      <c r="T327" s="179"/>
      <c r="U327" s="181"/>
      <c r="V327" s="181"/>
      <c r="AR327" s="22"/>
      <c r="AT327" s="22"/>
      <c r="AU327" s="22"/>
      <c r="AY327" s="22"/>
      <c r="BE327" s="164"/>
      <c r="BF327" s="164"/>
      <c r="BG327" s="164"/>
      <c r="BH327" s="164"/>
      <c r="BI327" s="164"/>
      <c r="BJ327" s="22"/>
      <c r="BK327" s="164"/>
      <c r="BL327" s="22"/>
      <c r="BM327" s="22"/>
    </row>
    <row r="328" spans="1:65" s="186" customFormat="1">
      <c r="A328" s="181"/>
      <c r="B328" s="202"/>
      <c r="C328" s="256">
        <v>130</v>
      </c>
      <c r="D328" s="214" t="s">
        <v>124</v>
      </c>
      <c r="E328" s="297" t="s">
        <v>303</v>
      </c>
      <c r="F328" s="298" t="s">
        <v>304</v>
      </c>
      <c r="G328" s="217" t="s">
        <v>181</v>
      </c>
      <c r="H328" s="218">
        <v>100</v>
      </c>
      <c r="I328" s="299"/>
      <c r="J328" s="213">
        <f>ROUND(I328*H328,2)</f>
        <v>0</v>
      </c>
      <c r="K328" s="210"/>
      <c r="L328" s="181"/>
      <c r="M328" s="184"/>
      <c r="N328" s="178"/>
      <c r="O328" s="179"/>
      <c r="P328" s="179"/>
      <c r="Q328" s="179"/>
      <c r="R328" s="179"/>
      <c r="S328" s="179"/>
      <c r="T328" s="179"/>
      <c r="U328" s="181"/>
      <c r="V328" s="181"/>
      <c r="AR328" s="22"/>
      <c r="AT328" s="22"/>
      <c r="AU328" s="22"/>
      <c r="AY328" s="22"/>
      <c r="BE328" s="164"/>
      <c r="BF328" s="164"/>
      <c r="BG328" s="164"/>
      <c r="BH328" s="164"/>
      <c r="BI328" s="164"/>
      <c r="BJ328" s="22"/>
      <c r="BK328" s="164"/>
      <c r="BL328" s="22"/>
      <c r="BM328" s="22"/>
    </row>
    <row r="329" spans="1:65" s="1" customFormat="1" ht="18">
      <c r="A329" s="181"/>
      <c r="B329" s="202"/>
      <c r="C329" s="272"/>
      <c r="D329" s="273"/>
      <c r="E329" s="274"/>
      <c r="F329" s="292" t="s">
        <v>366</v>
      </c>
      <c r="G329" s="270"/>
      <c r="H329" s="270"/>
      <c r="I329" s="270"/>
      <c r="J329" s="293">
        <f>J330+J336</f>
        <v>0</v>
      </c>
      <c r="K329" s="209"/>
      <c r="L329" s="181"/>
      <c r="M329" s="181"/>
      <c r="N329" s="181"/>
      <c r="O329" s="181"/>
      <c r="P329" s="181"/>
      <c r="Q329" s="181"/>
      <c r="R329" s="181"/>
      <c r="S329" s="181"/>
      <c r="T329" s="181"/>
      <c r="U329" s="181"/>
      <c r="V329" s="181"/>
    </row>
    <row r="330" spans="1:65" ht="18">
      <c r="A330" s="181"/>
      <c r="B330" s="202"/>
      <c r="C330" s="272"/>
      <c r="D330" s="273" t="s">
        <v>69</v>
      </c>
      <c r="E330" s="294" t="s">
        <v>178</v>
      </c>
      <c r="F330" s="294" t="s">
        <v>179</v>
      </c>
      <c r="G330" s="270"/>
      <c r="H330" s="270"/>
      <c r="I330" s="270"/>
      <c r="J330" s="295">
        <f>J331+J334</f>
        <v>0</v>
      </c>
      <c r="K330" s="209"/>
      <c r="L330" s="181"/>
      <c r="M330" s="195"/>
      <c r="N330" s="195"/>
      <c r="O330" s="195"/>
      <c r="P330" s="195"/>
      <c r="Q330" s="195"/>
      <c r="R330" s="195"/>
      <c r="S330" s="195"/>
      <c r="T330" s="195"/>
      <c r="U330" s="195"/>
      <c r="V330" s="195"/>
    </row>
    <row r="331" spans="1:65" ht="15">
      <c r="A331" s="181"/>
      <c r="B331" s="202"/>
      <c r="C331" s="272"/>
      <c r="D331" s="273" t="s">
        <v>69</v>
      </c>
      <c r="E331" s="274">
        <v>1</v>
      </c>
      <c r="F331" s="274" t="s">
        <v>282</v>
      </c>
      <c r="G331" s="270"/>
      <c r="H331" s="270"/>
      <c r="I331" s="270"/>
      <c r="J331" s="296">
        <f>SUM(J332:J333)</f>
        <v>0</v>
      </c>
      <c r="K331" s="210"/>
      <c r="L331" s="181"/>
      <c r="M331" s="195"/>
      <c r="N331" s="195"/>
      <c r="O331" s="195"/>
      <c r="P331" s="195"/>
      <c r="Q331" s="195"/>
      <c r="R331" s="195"/>
      <c r="S331" s="195"/>
      <c r="T331" s="195"/>
      <c r="U331" s="195"/>
      <c r="V331" s="195"/>
    </row>
    <row r="332" spans="1:65">
      <c r="A332" s="181"/>
      <c r="B332" s="181"/>
      <c r="C332" s="256">
        <v>131</v>
      </c>
      <c r="D332" s="214" t="s">
        <v>124</v>
      </c>
      <c r="E332" s="297" t="s">
        <v>285</v>
      </c>
      <c r="F332" s="298" t="s">
        <v>368</v>
      </c>
      <c r="G332" s="217" t="s">
        <v>193</v>
      </c>
      <c r="H332" s="218">
        <v>0.15</v>
      </c>
      <c r="I332" s="299"/>
      <c r="J332" s="213">
        <f>ROUND(I332*H332,2)</f>
        <v>0</v>
      </c>
      <c r="K332" s="210"/>
      <c r="L332" s="181"/>
      <c r="M332" s="195"/>
      <c r="N332" s="195"/>
      <c r="O332" s="195"/>
      <c r="P332" s="195"/>
      <c r="Q332" s="195"/>
      <c r="R332" s="195"/>
      <c r="S332" s="195"/>
      <c r="T332" s="195"/>
      <c r="U332" s="195"/>
      <c r="V332" s="195"/>
    </row>
    <row r="333" spans="1:65">
      <c r="A333" s="195"/>
      <c r="B333" s="195"/>
      <c r="C333" s="256">
        <v>132</v>
      </c>
      <c r="D333" s="214" t="s">
        <v>124</v>
      </c>
      <c r="E333" s="215" t="s">
        <v>287</v>
      </c>
      <c r="F333" s="216" t="s">
        <v>288</v>
      </c>
      <c r="G333" s="217" t="s">
        <v>193</v>
      </c>
      <c r="H333" s="218">
        <v>0.15</v>
      </c>
      <c r="I333" s="213"/>
      <c r="J333" s="213">
        <f>ROUND(I333*H333,2)</f>
        <v>0</v>
      </c>
      <c r="K333" s="219"/>
      <c r="L333" s="195"/>
      <c r="M333" s="195"/>
      <c r="N333" s="195"/>
      <c r="O333" s="195"/>
      <c r="P333" s="195"/>
      <c r="Q333" s="195"/>
      <c r="R333" s="195"/>
      <c r="S333" s="195"/>
      <c r="T333" s="195"/>
      <c r="U333" s="195"/>
      <c r="V333" s="195"/>
    </row>
    <row r="334" spans="1:65" ht="15">
      <c r="A334" s="195"/>
      <c r="B334" s="195"/>
      <c r="C334" s="272"/>
      <c r="D334" s="273" t="s">
        <v>69</v>
      </c>
      <c r="E334" s="274" t="s">
        <v>79</v>
      </c>
      <c r="F334" s="274" t="s">
        <v>339</v>
      </c>
      <c r="G334" s="270"/>
      <c r="H334" s="270"/>
      <c r="I334" s="270"/>
      <c r="J334" s="296">
        <f>SUM(J335:J335)</f>
        <v>0</v>
      </c>
      <c r="K334" s="209"/>
      <c r="L334" s="195"/>
    </row>
    <row r="335" spans="1:65">
      <c r="B335" s="195"/>
      <c r="C335" s="256">
        <v>133</v>
      </c>
      <c r="D335" s="214" t="s">
        <v>124</v>
      </c>
      <c r="E335" s="215" t="s">
        <v>342</v>
      </c>
      <c r="F335" s="216" t="s">
        <v>343</v>
      </c>
      <c r="G335" s="217" t="s">
        <v>193</v>
      </c>
      <c r="H335" s="218">
        <v>0.15</v>
      </c>
      <c r="I335" s="213"/>
      <c r="J335" s="213">
        <f>ROUND(I335*H335,2)</f>
        <v>0</v>
      </c>
      <c r="K335" s="210"/>
      <c r="L335" s="195"/>
    </row>
    <row r="336" spans="1:65" ht="18">
      <c r="C336" s="272"/>
      <c r="D336" s="273" t="s">
        <v>69</v>
      </c>
      <c r="E336" s="294" t="s">
        <v>224</v>
      </c>
      <c r="F336" s="294" t="s">
        <v>225</v>
      </c>
      <c r="G336" s="270"/>
      <c r="H336" s="270"/>
      <c r="I336" s="270"/>
      <c r="J336" s="295">
        <f>J337+J341</f>
        <v>0</v>
      </c>
      <c r="K336" s="210"/>
    </row>
    <row r="337" spans="3:11" ht="15">
      <c r="C337" s="272"/>
      <c r="D337" s="273" t="s">
        <v>69</v>
      </c>
      <c r="E337" s="274" t="s">
        <v>297</v>
      </c>
      <c r="F337" s="274" t="s">
        <v>298</v>
      </c>
      <c r="G337" s="270"/>
      <c r="H337" s="270"/>
      <c r="I337" s="270"/>
      <c r="J337" s="296">
        <f>SUM(J338:J340)</f>
        <v>0</v>
      </c>
      <c r="K337" s="204"/>
    </row>
    <row r="338" spans="3:11" ht="27">
      <c r="C338" s="256">
        <v>134</v>
      </c>
      <c r="D338" s="214" t="s">
        <v>124</v>
      </c>
      <c r="E338" s="215" t="s">
        <v>299</v>
      </c>
      <c r="F338" s="216" t="s">
        <v>356</v>
      </c>
      <c r="G338" s="217" t="s">
        <v>193</v>
      </c>
      <c r="H338" s="218">
        <v>0.35</v>
      </c>
      <c r="I338" s="213"/>
      <c r="J338" s="213">
        <f>ROUND(I338*H338,2)</f>
        <v>0</v>
      </c>
      <c r="K338" s="242"/>
    </row>
    <row r="339" spans="3:11" ht="27">
      <c r="C339" s="256">
        <v>135</v>
      </c>
      <c r="D339" s="214" t="s">
        <v>124</v>
      </c>
      <c r="E339" s="215" t="s">
        <v>301</v>
      </c>
      <c r="F339" s="216" t="s">
        <v>302</v>
      </c>
      <c r="G339" s="217" t="s">
        <v>193</v>
      </c>
      <c r="H339" s="218">
        <v>0.35</v>
      </c>
      <c r="I339" s="213"/>
      <c r="J339" s="213">
        <f>ROUND(I339*H339,2)</f>
        <v>0</v>
      </c>
      <c r="K339" s="242"/>
    </row>
    <row r="340" spans="3:11">
      <c r="C340" s="256">
        <v>136</v>
      </c>
      <c r="D340" s="214" t="s">
        <v>124</v>
      </c>
      <c r="E340" s="215" t="s">
        <v>322</v>
      </c>
      <c r="F340" s="216" t="s">
        <v>323</v>
      </c>
      <c r="G340" s="217" t="s">
        <v>193</v>
      </c>
      <c r="H340" s="218">
        <v>0.35</v>
      </c>
      <c r="I340" s="213"/>
      <c r="J340" s="213">
        <f>ROUND(I340*H340,2)</f>
        <v>0</v>
      </c>
      <c r="K340" s="242"/>
    </row>
    <row r="341" spans="3:11" ht="15">
      <c r="C341" s="272"/>
      <c r="D341" s="273" t="s">
        <v>69</v>
      </c>
      <c r="E341" s="274" t="s">
        <v>361</v>
      </c>
      <c r="F341" s="274" t="s">
        <v>362</v>
      </c>
      <c r="G341" s="270"/>
      <c r="H341" s="270"/>
      <c r="I341" s="270"/>
      <c r="J341" s="296">
        <f>SUM(J342)</f>
        <v>0</v>
      </c>
      <c r="K341" s="242"/>
    </row>
    <row r="342" spans="3:11">
      <c r="C342" s="256">
        <v>137</v>
      </c>
      <c r="D342" s="214" t="s">
        <v>124</v>
      </c>
      <c r="E342" s="215" t="s">
        <v>363</v>
      </c>
      <c r="F342" s="216" t="s">
        <v>367</v>
      </c>
      <c r="G342" s="217" t="s">
        <v>244</v>
      </c>
      <c r="H342" s="218">
        <v>6</v>
      </c>
      <c r="I342" s="213"/>
      <c r="J342" s="213">
        <f>ROUND(I342*H342,2)</f>
        <v>0</v>
      </c>
      <c r="K342" s="242"/>
    </row>
    <row r="343" spans="3:11" ht="18">
      <c r="C343" s="272"/>
      <c r="D343" s="273"/>
      <c r="E343" s="274"/>
      <c r="F343" s="292" t="s">
        <v>397</v>
      </c>
      <c r="G343" s="270"/>
      <c r="H343" s="270"/>
      <c r="I343" s="270"/>
      <c r="J343" s="293">
        <f>J344+J350</f>
        <v>0</v>
      </c>
      <c r="K343" s="209"/>
    </row>
    <row r="344" spans="3:11" ht="18">
      <c r="C344" s="272"/>
      <c r="D344" s="273" t="s">
        <v>69</v>
      </c>
      <c r="E344" s="294" t="s">
        <v>178</v>
      </c>
      <c r="F344" s="294" t="s">
        <v>179</v>
      </c>
      <c r="G344" s="270"/>
      <c r="H344" s="270"/>
      <c r="I344" s="270"/>
      <c r="J344" s="295">
        <f>J345+J348</f>
        <v>0</v>
      </c>
      <c r="K344" s="242"/>
    </row>
    <row r="345" spans="3:11" ht="15">
      <c r="C345" s="272"/>
      <c r="D345" s="273" t="s">
        <v>69</v>
      </c>
      <c r="E345" s="274">
        <v>1</v>
      </c>
      <c r="F345" s="274" t="s">
        <v>282</v>
      </c>
      <c r="G345" s="270"/>
      <c r="H345" s="270"/>
      <c r="I345" s="270"/>
      <c r="J345" s="296">
        <f>SUM(J346:J347)</f>
        <v>0</v>
      </c>
      <c r="K345" s="242"/>
    </row>
    <row r="346" spans="3:11">
      <c r="C346" s="256">
        <v>138</v>
      </c>
      <c r="D346" s="214" t="s">
        <v>124</v>
      </c>
      <c r="E346" s="297" t="s">
        <v>285</v>
      </c>
      <c r="F346" s="298" t="s">
        <v>368</v>
      </c>
      <c r="G346" s="217" t="s">
        <v>193</v>
      </c>
      <c r="H346" s="218">
        <v>0.2</v>
      </c>
      <c r="I346" s="299"/>
      <c r="J346" s="213">
        <f>ROUND(I346*H346,2)</f>
        <v>0</v>
      </c>
      <c r="K346" s="242"/>
    </row>
    <row r="347" spans="3:11">
      <c r="C347" s="256">
        <v>139</v>
      </c>
      <c r="D347" s="214" t="s">
        <v>124</v>
      </c>
      <c r="E347" s="215" t="s">
        <v>287</v>
      </c>
      <c r="F347" s="216" t="s">
        <v>288</v>
      </c>
      <c r="G347" s="217" t="s">
        <v>193</v>
      </c>
      <c r="H347" s="218">
        <v>0.2</v>
      </c>
      <c r="I347" s="213"/>
      <c r="J347" s="213">
        <f>ROUND(I347*H347,2)</f>
        <v>0</v>
      </c>
      <c r="K347" s="242"/>
    </row>
    <row r="348" spans="3:11" ht="18">
      <c r="C348" s="319"/>
      <c r="D348" s="320" t="s">
        <v>69</v>
      </c>
      <c r="E348" s="321" t="s">
        <v>174</v>
      </c>
      <c r="F348" s="321" t="s">
        <v>196</v>
      </c>
      <c r="G348" s="322"/>
      <c r="H348" s="322"/>
      <c r="I348" s="271"/>
      <c r="J348" s="323">
        <f>SUM(J349)</f>
        <v>0</v>
      </c>
      <c r="K348" s="281"/>
    </row>
    <row r="349" spans="3:11">
      <c r="C349" s="286">
        <v>140</v>
      </c>
      <c r="D349" s="279" t="s">
        <v>124</v>
      </c>
      <c r="E349" s="280" t="s">
        <v>398</v>
      </c>
      <c r="F349" s="324" t="s">
        <v>399</v>
      </c>
      <c r="G349" s="325" t="s">
        <v>193</v>
      </c>
      <c r="H349" s="326">
        <v>0.2</v>
      </c>
      <c r="I349" s="278"/>
      <c r="J349" s="327">
        <f>ROUND(I349*H349,2)</f>
        <v>0</v>
      </c>
      <c r="K349" s="282"/>
    </row>
    <row r="350" spans="3:11" ht="18">
      <c r="C350" s="272"/>
      <c r="D350" s="273" t="s">
        <v>69</v>
      </c>
      <c r="E350" s="294" t="s">
        <v>224</v>
      </c>
      <c r="F350" s="294" t="s">
        <v>225</v>
      </c>
      <c r="G350" s="270"/>
      <c r="H350" s="270"/>
      <c r="I350" s="270"/>
      <c r="J350" s="295">
        <f>J351+J353</f>
        <v>0</v>
      </c>
      <c r="K350" s="242"/>
    </row>
    <row r="351" spans="3:11" ht="15">
      <c r="C351" s="272"/>
      <c r="D351" s="273" t="s">
        <v>69</v>
      </c>
      <c r="E351" s="274">
        <v>741</v>
      </c>
      <c r="F351" s="274" t="s">
        <v>408</v>
      </c>
      <c r="G351" s="270"/>
      <c r="H351" s="270"/>
      <c r="I351" s="270"/>
      <c r="J351" s="296">
        <f>SUM(J352:J352)</f>
        <v>0</v>
      </c>
      <c r="K351" s="242"/>
    </row>
    <row r="352" spans="3:11" ht="27">
      <c r="C352" s="256">
        <v>141</v>
      </c>
      <c r="D352" s="214" t="s">
        <v>305</v>
      </c>
      <c r="E352" s="215" t="s">
        <v>306</v>
      </c>
      <c r="F352" s="216" t="s">
        <v>409</v>
      </c>
      <c r="G352" s="217" t="s">
        <v>244</v>
      </c>
      <c r="H352" s="218">
        <v>1</v>
      </c>
      <c r="I352" s="213"/>
      <c r="J352" s="213">
        <f>ROUND(I352*H352,2)</f>
        <v>0</v>
      </c>
      <c r="K352" s="242"/>
    </row>
    <row r="353" spans="3:11" ht="18">
      <c r="C353" s="319"/>
      <c r="D353" s="320" t="s">
        <v>69</v>
      </c>
      <c r="E353" s="321" t="s">
        <v>211</v>
      </c>
      <c r="F353" s="321" t="s">
        <v>212</v>
      </c>
      <c r="G353" s="322"/>
      <c r="H353" s="322"/>
      <c r="I353" s="271"/>
      <c r="J353" s="323">
        <f>SUM(J354:J357)</f>
        <v>0</v>
      </c>
      <c r="K353" s="242"/>
    </row>
    <row r="354" spans="3:11" ht="27">
      <c r="C354" s="286">
        <v>142</v>
      </c>
      <c r="D354" s="279" t="s">
        <v>124</v>
      </c>
      <c r="E354" s="280" t="s">
        <v>400</v>
      </c>
      <c r="F354" s="324" t="s">
        <v>401</v>
      </c>
      <c r="G354" s="325" t="s">
        <v>209</v>
      </c>
      <c r="H354" s="326">
        <v>0.4</v>
      </c>
      <c r="I354" s="278"/>
      <c r="J354" s="327">
        <f>ROUND(I354*H354,2)</f>
        <v>0</v>
      </c>
      <c r="K354" s="242"/>
    </row>
    <row r="355" spans="3:11" ht="27">
      <c r="C355" s="286">
        <v>143</v>
      </c>
      <c r="D355" s="279" t="s">
        <v>124</v>
      </c>
      <c r="E355" s="280" t="s">
        <v>402</v>
      </c>
      <c r="F355" s="324" t="s">
        <v>403</v>
      </c>
      <c r="G355" s="325" t="s">
        <v>209</v>
      </c>
      <c r="H355" s="326">
        <v>0.4</v>
      </c>
      <c r="I355" s="278"/>
      <c r="J355" s="327">
        <f>ROUND(I355*H355,2)</f>
        <v>0</v>
      </c>
      <c r="K355" s="281"/>
    </row>
    <row r="356" spans="3:11" ht="27">
      <c r="C356" s="286">
        <v>144</v>
      </c>
      <c r="D356" s="279" t="s">
        <v>124</v>
      </c>
      <c r="E356" s="280" t="s">
        <v>404</v>
      </c>
      <c r="F356" s="324" t="s">
        <v>405</v>
      </c>
      <c r="G356" s="325" t="s">
        <v>209</v>
      </c>
      <c r="H356" s="326">
        <v>0.4</v>
      </c>
      <c r="I356" s="278"/>
      <c r="J356" s="327">
        <f>ROUND(I356*H356,2)</f>
        <v>0</v>
      </c>
      <c r="K356" s="282"/>
    </row>
    <row r="357" spans="3:11" ht="27">
      <c r="C357" s="286">
        <v>145</v>
      </c>
      <c r="D357" s="279" t="s">
        <v>124</v>
      </c>
      <c r="E357" s="280" t="s">
        <v>406</v>
      </c>
      <c r="F357" s="324" t="s">
        <v>407</v>
      </c>
      <c r="G357" s="325" t="s">
        <v>209</v>
      </c>
      <c r="H357" s="326">
        <v>0.4</v>
      </c>
      <c r="I357" s="278"/>
      <c r="J357" s="327">
        <f>ROUND(I357*H357,2)</f>
        <v>0</v>
      </c>
      <c r="K357" s="282"/>
    </row>
    <row r="358" spans="3:11" ht="18">
      <c r="C358" s="272"/>
      <c r="D358" s="273"/>
      <c r="E358" s="274"/>
      <c r="F358" s="292" t="s">
        <v>410</v>
      </c>
      <c r="G358" s="270"/>
      <c r="H358" s="270"/>
      <c r="I358" s="270"/>
      <c r="J358" s="293">
        <f>J359</f>
        <v>0</v>
      </c>
      <c r="K358" s="209"/>
    </row>
    <row r="359" spans="3:11" ht="18">
      <c r="C359" s="272"/>
      <c r="D359" s="273" t="s">
        <v>69</v>
      </c>
      <c r="E359" s="294" t="s">
        <v>178</v>
      </c>
      <c r="F359" s="294" t="s">
        <v>179</v>
      </c>
      <c r="G359" s="270"/>
      <c r="H359" s="270"/>
      <c r="I359" s="270"/>
      <c r="J359" s="295">
        <f>J363+J360</f>
        <v>0</v>
      </c>
      <c r="K359" s="209"/>
    </row>
    <row r="360" spans="3:11" ht="15">
      <c r="C360" s="328"/>
      <c r="D360" s="329" t="s">
        <v>69</v>
      </c>
      <c r="E360" s="330" t="s">
        <v>146</v>
      </c>
      <c r="F360" s="330" t="s">
        <v>411</v>
      </c>
      <c r="G360" s="331"/>
      <c r="H360" s="331"/>
      <c r="I360" s="332"/>
      <c r="J360" s="296">
        <f>SUM(J361:J361)</f>
        <v>0</v>
      </c>
      <c r="K360" s="283"/>
    </row>
    <row r="361" spans="3:11" ht="108">
      <c r="C361" s="266">
        <v>146</v>
      </c>
      <c r="D361" s="214" t="s">
        <v>305</v>
      </c>
      <c r="E361" s="215" t="s">
        <v>306</v>
      </c>
      <c r="F361" s="333" t="s">
        <v>423</v>
      </c>
      <c r="G361" s="262" t="s">
        <v>181</v>
      </c>
      <c r="H361" s="263">
        <v>205</v>
      </c>
      <c r="I361" s="264"/>
      <c r="J361" s="265">
        <f>H361*I361</f>
        <v>0</v>
      </c>
      <c r="K361" s="284"/>
    </row>
    <row r="362" spans="3:11">
      <c r="C362" s="256"/>
      <c r="D362" s="214"/>
      <c r="E362" s="215"/>
      <c r="F362" s="216"/>
      <c r="G362" s="217"/>
      <c r="H362" s="218"/>
      <c r="I362" s="213"/>
      <c r="J362" s="213"/>
      <c r="K362" s="285"/>
    </row>
    <row r="363" spans="3:11" ht="15">
      <c r="C363" s="256"/>
      <c r="D363" s="273" t="s">
        <v>69</v>
      </c>
      <c r="E363" s="274" t="s">
        <v>289</v>
      </c>
      <c r="F363" s="274" t="s">
        <v>290</v>
      </c>
      <c r="G363" s="270"/>
      <c r="H363" s="270"/>
      <c r="I363" s="270"/>
      <c r="J363" s="296">
        <f>SUM(J364)</f>
        <v>0</v>
      </c>
      <c r="K363" s="284"/>
    </row>
    <row r="364" spans="3:11" ht="40.5">
      <c r="C364" s="256">
        <v>147</v>
      </c>
      <c r="D364" s="214" t="s">
        <v>124</v>
      </c>
      <c r="E364" s="215" t="s">
        <v>291</v>
      </c>
      <c r="F364" s="216" t="s">
        <v>424</v>
      </c>
      <c r="G364" s="217" t="s">
        <v>231</v>
      </c>
      <c r="H364" s="218">
        <v>1</v>
      </c>
      <c r="I364" s="213"/>
      <c r="J364" s="213">
        <f>ROUND(I364*H364,2)</f>
        <v>0</v>
      </c>
      <c r="K364" s="285"/>
    </row>
    <row r="365" spans="3:11" ht="18">
      <c r="C365" s="272"/>
      <c r="D365" s="273"/>
      <c r="E365" s="274"/>
      <c r="F365" s="292" t="s">
        <v>413</v>
      </c>
      <c r="G365" s="270"/>
      <c r="H365" s="270"/>
      <c r="I365" s="270"/>
      <c r="J365" s="293">
        <f>J366</f>
        <v>0</v>
      </c>
      <c r="K365" s="284"/>
    </row>
    <row r="366" spans="3:11" ht="18">
      <c r="C366" s="328"/>
      <c r="D366" s="329" t="s">
        <v>69</v>
      </c>
      <c r="E366" s="335" t="s">
        <v>178</v>
      </c>
      <c r="F366" s="335" t="s">
        <v>419</v>
      </c>
      <c r="G366" s="331"/>
      <c r="H366" s="331"/>
      <c r="I366" s="332"/>
      <c r="J366" s="336">
        <f>J367</f>
        <v>0</v>
      </c>
      <c r="K366" s="210"/>
    </row>
    <row r="367" spans="3:11" ht="15">
      <c r="C367" s="328"/>
      <c r="D367" s="329" t="s">
        <v>69</v>
      </c>
      <c r="E367" s="330" t="s">
        <v>77</v>
      </c>
      <c r="F367" s="330" t="s">
        <v>420</v>
      </c>
      <c r="G367" s="331"/>
      <c r="H367" s="331"/>
      <c r="I367" s="332"/>
      <c r="J367" s="296">
        <f>SUM(J368:J370)</f>
        <v>0</v>
      </c>
      <c r="K367" s="210"/>
    </row>
    <row r="368" spans="3:11">
      <c r="C368" s="256">
        <v>148</v>
      </c>
      <c r="D368" s="214" t="s">
        <v>124</v>
      </c>
      <c r="E368" s="215"/>
      <c r="F368" s="216" t="s">
        <v>421</v>
      </c>
      <c r="G368" s="217" t="s">
        <v>181</v>
      </c>
      <c r="H368" s="218">
        <v>50</v>
      </c>
      <c r="I368" s="213"/>
      <c r="J368" s="213">
        <f>ROUND(I368*H368,2)</f>
        <v>0</v>
      </c>
      <c r="K368" s="210"/>
    </row>
    <row r="369" spans="3:11">
      <c r="C369" s="266">
        <v>149</v>
      </c>
      <c r="D369" s="259" t="s">
        <v>124</v>
      </c>
      <c r="E369" s="260" t="s">
        <v>414</v>
      </c>
      <c r="F369" s="261" t="s">
        <v>415</v>
      </c>
      <c r="G369" s="262" t="s">
        <v>181</v>
      </c>
      <c r="H369" s="265">
        <v>200</v>
      </c>
      <c r="I369" s="264"/>
      <c r="J369" s="265">
        <f>ROUND(I369*H369,2)</f>
        <v>0</v>
      </c>
      <c r="K369" s="209"/>
    </row>
    <row r="370" spans="3:11">
      <c r="C370" s="337">
        <v>150</v>
      </c>
      <c r="D370" s="338" t="s">
        <v>236</v>
      </c>
      <c r="E370" s="339" t="s">
        <v>416</v>
      </c>
      <c r="F370" s="340" t="s">
        <v>417</v>
      </c>
      <c r="G370" s="341" t="s">
        <v>418</v>
      </c>
      <c r="H370" s="342">
        <v>4</v>
      </c>
      <c r="I370" s="343"/>
      <c r="J370" s="342">
        <f>ROUND(I370*H370,2)</f>
        <v>0</v>
      </c>
      <c r="K370" s="347"/>
    </row>
    <row r="371" spans="3:11">
      <c r="C371" s="269"/>
      <c r="D371" s="269"/>
      <c r="E371" s="269"/>
      <c r="F371" s="269"/>
      <c r="G371" s="269"/>
      <c r="H371" s="269"/>
      <c r="I371" s="269"/>
      <c r="J371" s="269"/>
      <c r="K371" s="345"/>
    </row>
    <row r="372" spans="3:11">
      <c r="C372" s="269"/>
      <c r="D372" s="269"/>
      <c r="E372" s="269"/>
      <c r="F372" s="269"/>
      <c r="G372" s="269"/>
      <c r="H372" s="269"/>
      <c r="I372" s="269"/>
      <c r="J372" s="269"/>
      <c r="K372" s="344"/>
    </row>
    <row r="373" spans="3:11">
      <c r="C373" s="269"/>
      <c r="D373" s="269"/>
      <c r="E373" s="269"/>
      <c r="F373" s="269"/>
      <c r="G373" s="269"/>
      <c r="H373" s="269"/>
      <c r="I373" s="269"/>
      <c r="J373" s="269"/>
      <c r="K373" s="344"/>
    </row>
    <row r="374" spans="3:11">
      <c r="C374" s="269"/>
      <c r="D374" s="269"/>
      <c r="E374" s="269"/>
      <c r="F374" s="269"/>
      <c r="G374" s="269"/>
      <c r="H374" s="269"/>
      <c r="I374" s="269"/>
      <c r="J374" s="269"/>
      <c r="K374" s="216"/>
    </row>
    <row r="375" spans="3:11">
      <c r="C375" s="269"/>
      <c r="D375" s="269"/>
      <c r="E375" s="269"/>
      <c r="F375" s="269"/>
      <c r="G375" s="269"/>
      <c r="H375" s="269"/>
      <c r="I375" s="269"/>
      <c r="J375" s="269"/>
      <c r="K375" s="270"/>
    </row>
    <row r="376" spans="3:11">
      <c r="C376" s="269"/>
      <c r="D376" s="269"/>
      <c r="E376" s="269"/>
      <c r="F376" s="269"/>
      <c r="G376" s="269"/>
      <c r="H376" s="269"/>
      <c r="I376" s="269"/>
      <c r="J376" s="269"/>
      <c r="K376" s="346"/>
    </row>
    <row r="377" spans="3:11">
      <c r="C377" s="269"/>
      <c r="D377" s="269"/>
      <c r="E377" s="269"/>
      <c r="F377" s="269"/>
      <c r="G377" s="269"/>
      <c r="H377" s="269"/>
      <c r="I377" s="269"/>
      <c r="J377" s="269"/>
      <c r="K377" s="270"/>
    </row>
    <row r="378" spans="3:11">
      <c r="C378" s="269"/>
      <c r="D378" s="269"/>
      <c r="E378" s="269"/>
      <c r="F378" s="269"/>
      <c r="G378" s="269"/>
      <c r="H378" s="269"/>
      <c r="I378" s="269"/>
      <c r="J378" s="269"/>
      <c r="K378" s="331"/>
    </row>
    <row r="379" spans="3:11">
      <c r="C379" s="269"/>
      <c r="D379" s="269"/>
      <c r="E379" s="269"/>
      <c r="F379" s="269"/>
      <c r="G379" s="269"/>
      <c r="H379" s="269"/>
      <c r="I379" s="269"/>
      <c r="J379" s="269"/>
      <c r="K379" s="331"/>
    </row>
    <row r="380" spans="3:11">
      <c r="C380" s="269"/>
      <c r="D380" s="269"/>
      <c r="E380" s="269"/>
      <c r="F380" s="269"/>
      <c r="G380" s="269"/>
      <c r="H380" s="269"/>
      <c r="I380" s="269"/>
      <c r="J380" s="269"/>
      <c r="K380" s="346"/>
    </row>
    <row r="381" spans="3:11">
      <c r="C381" s="269"/>
      <c r="D381" s="269"/>
      <c r="E381" s="269"/>
      <c r="F381" s="269"/>
      <c r="G381" s="269"/>
      <c r="H381" s="269"/>
      <c r="I381" s="269"/>
      <c r="J381" s="269"/>
      <c r="K381" s="261"/>
    </row>
    <row r="382" spans="3:11">
      <c r="C382" s="269"/>
      <c r="D382" s="269"/>
      <c r="E382" s="269"/>
      <c r="F382" s="269"/>
      <c r="G382" s="269"/>
      <c r="H382" s="269"/>
      <c r="I382" s="269"/>
      <c r="J382" s="269"/>
      <c r="K382" s="334"/>
    </row>
    <row r="383" spans="3:11">
      <c r="C383" s="269"/>
      <c r="D383" s="269"/>
      <c r="E383" s="269"/>
      <c r="F383" s="269"/>
      <c r="G383" s="269"/>
      <c r="H383" s="269"/>
      <c r="I383" s="269"/>
      <c r="J383" s="269"/>
      <c r="K383" s="269"/>
    </row>
  </sheetData>
  <autoFilter ref="C92:K331"/>
  <mergeCells count="9">
    <mergeCell ref="E83:H83"/>
    <mergeCell ref="E85:H8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5" display="3) Soupis prací"/>
    <hyperlink ref="L1:V1" location="'Rekapitulace stavby'!C2" display="Rekapitulace stavby"/>
  </hyperlinks>
  <pageMargins left="0.59055118110236227" right="0.59055118110236227" top="0.59055118110236227" bottom="0.59055118110236227" header="0" footer="0"/>
  <pageSetup paperSize="9" scale="72" fitToHeight="100" orientation="portrait" blackAndWhite="1" horizontalDpi="300" verticalDpi="300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VON - Vedlejší a ostatní ...</vt:lpstr>
      <vt:lpstr>D.1 - Stavebně technické ...</vt:lpstr>
      <vt:lpstr>'D.1 - Stavebně technické ...'!Názvy_tisku</vt:lpstr>
      <vt:lpstr>'Rekapitulace stavby'!Názvy_tisku</vt:lpstr>
      <vt:lpstr>'VON - Vedlejší a ostatní ...'!Názvy_tisku</vt:lpstr>
      <vt:lpstr>'D.1 - Stavebně technické ...'!Oblast_tisku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David</cp:lastModifiedBy>
  <cp:lastPrinted>2017-12-04T11:13:35Z</cp:lastPrinted>
  <dcterms:created xsi:type="dcterms:W3CDTF">2017-11-20T19:41:24Z</dcterms:created>
  <dcterms:modified xsi:type="dcterms:W3CDTF">2018-12-06T11:02:00Z</dcterms:modified>
</cp:coreProperties>
</file>